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Área de Trabalho\PPGCTA TT\30042024\"/>
    </mc:Choice>
  </mc:AlternateContent>
  <xr:revisionPtr revIDLastSave="0" documentId="8_{E5C4D97A-8095-4320-8C3D-AC660BB58CF8}" xr6:coauthVersionLast="47" xr6:coauthVersionMax="47" xr10:uidLastSave="{00000000-0000-0000-0000-000000000000}"/>
  <bookViews>
    <workbookView xWindow="780" yWindow="780" windowWidth="16950" windowHeight="9945" tabRatio="500" xr2:uid="{00000000-000D-0000-FFFF-FFFF00000000}"/>
  </bookViews>
  <sheets>
    <sheet name="CURRÍCULO" sheetId="1" r:id="rId1"/>
    <sheet name="FÓRMULAS" sheetId="2" state="hidden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3" i="2" l="1"/>
  <c r="D52" i="2"/>
  <c r="D51" i="2"/>
  <c r="D50" i="2"/>
  <c r="D47" i="2"/>
  <c r="D46" i="2"/>
  <c r="D45" i="2"/>
  <c r="D44" i="2"/>
  <c r="D48" i="2" s="1"/>
  <c r="D43" i="2"/>
  <c r="D42" i="2"/>
  <c r="D39" i="2"/>
  <c r="D38" i="2"/>
  <c r="D37" i="2"/>
  <c r="D36" i="2"/>
  <c r="D35" i="2"/>
  <c r="D34" i="2"/>
  <c r="D29" i="2"/>
  <c r="D28" i="2"/>
  <c r="D30" i="2" s="1"/>
  <c r="D25" i="2"/>
  <c r="D24" i="2"/>
  <c r="D23" i="2"/>
  <c r="D19" i="2"/>
  <c r="D18" i="2"/>
  <c r="D17" i="2"/>
  <c r="D16" i="2"/>
  <c r="D20" i="2" s="1"/>
  <c r="D15" i="2"/>
  <c r="D11" i="2"/>
  <c r="D10" i="2"/>
  <c r="D9" i="2"/>
  <c r="D8" i="2"/>
  <c r="D7" i="2"/>
  <c r="D6" i="2"/>
  <c r="D5" i="2"/>
  <c r="C31" i="1"/>
  <c r="C30" i="1"/>
  <c r="C27" i="1"/>
  <c r="C26" i="1"/>
  <c r="C23" i="1"/>
  <c r="C22" i="1"/>
  <c r="C21" i="1"/>
  <c r="C20" i="1"/>
  <c r="C19" i="1"/>
  <c r="C18" i="1"/>
  <c r="C14" i="1"/>
  <c r="C13" i="1"/>
  <c r="C12" i="1"/>
  <c r="C11" i="1"/>
  <c r="C10" i="1"/>
  <c r="C9" i="1"/>
  <c r="D12" i="2" l="1"/>
  <c r="D40" i="2"/>
  <c r="D26" i="2"/>
  <c r="D56" i="2" s="1"/>
  <c r="C32" i="1"/>
  <c r="C28" i="1"/>
  <c r="C24" i="1"/>
  <c r="C15" i="1"/>
  <c r="C33" i="1" l="1"/>
</calcChain>
</file>

<file path=xl/sharedStrings.xml><?xml version="1.0" encoding="utf-8"?>
<sst xmlns="http://schemas.openxmlformats.org/spreadsheetml/2006/main" count="149" uniqueCount="126">
  <si>
    <t>A PLANILHA DEVE SER PREENCHIDA E ENCAMINHADA JUNTO COM A CÓPIA DOS COMPROVANTES</t>
  </si>
  <si>
    <t>ANEXO III - PLANILHA DE AVALIAÇÃO DE CURRÍCULOS</t>
  </si>
  <si>
    <t>Preencher</t>
  </si>
  <si>
    <t>nesta coluna</t>
  </si>
  <si>
    <t>1. Formação científica (informe número de atividades em cada item)</t>
  </si>
  <si>
    <t>Número</t>
  </si>
  <si>
    <t>Pontos</t>
  </si>
  <si>
    <t>Número do comprovante</t>
  </si>
  <si>
    <r>
      <rPr>
        <sz val="12"/>
        <rFont val="Times New Roman"/>
        <family val="1"/>
        <charset val="1"/>
      </rPr>
      <t xml:space="preserve">1.1.1 - Monitoria </t>
    </r>
    <r>
      <rPr>
        <sz val="12"/>
        <color rgb="FFFF0000"/>
        <rFont val="Times New Roman"/>
        <family val="1"/>
        <charset val="1"/>
      </rPr>
      <t>(em disciplinas de ensino superior )</t>
    </r>
  </si>
  <si>
    <t>1.1.2 - Bolsista de iniciação científica, tecnológica e/ou docência (PIBID)</t>
  </si>
  <si>
    <t>1.1.3 - Experiência de iniciação científica e/ou tecnológica voluntária</t>
  </si>
  <si>
    <r>
      <rPr>
        <sz val="12"/>
        <rFont val="Times New Roman"/>
        <family val="1"/>
        <charset val="1"/>
      </rPr>
      <t xml:space="preserve">1.1.4 - Número de cursos assistidos - </t>
    </r>
    <r>
      <rPr>
        <sz val="12"/>
        <color rgb="FFFF0000"/>
        <rFont val="Times New Roman"/>
        <family val="1"/>
        <charset val="1"/>
      </rPr>
      <t>Ciência Ambientais e áreas afins (mínimo de 20 horas por curso e máximo de 20 cursos)</t>
    </r>
  </si>
  <si>
    <t>1.1.5 - Experiência em pesquisa ou extensão ou projetos técnicos em área afim ao PPGCTA (Universidades ou outras instituições). Não curricular.</t>
  </si>
  <si>
    <t>1.1.6 - Especialização concluída em área afim ao PPGCTA (duração mínima de meio ano).</t>
  </si>
  <si>
    <t>Subtotal</t>
  </si>
  <si>
    <t>2. Produção científica</t>
  </si>
  <si>
    <t>2.1 - Artigos aceitos e/ou publicados, na área de Ciências Ambientais (informe número de produções cada item)</t>
  </si>
  <si>
    <r>
      <rPr>
        <sz val="12"/>
        <rFont val="Times New Roman"/>
        <family val="1"/>
        <charset val="1"/>
      </rPr>
      <t xml:space="preserve">2.1.1 -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A1, ou não estando no Qualis, com fator de impacto JCR maior que 4,0</t>
    </r>
  </si>
  <si>
    <r>
      <rPr>
        <sz val="12"/>
        <rFont val="Times New Roman"/>
        <family val="1"/>
        <charset val="1"/>
      </rPr>
      <t xml:space="preserve">2.1.2 -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A2, ou não estando no Qualis, com fator de impacto JCR entre 3,0 e 4,0</t>
    </r>
  </si>
  <si>
    <r>
      <rPr>
        <sz val="12"/>
        <rFont val="Times New Roman"/>
        <family val="1"/>
        <charset val="1"/>
      </rPr>
      <t xml:space="preserve">2.1.3 -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A3, ou não estando no Qualis, com fator de impacto JCR entre 2,0 e 3,0</t>
    </r>
  </si>
  <si>
    <r>
      <rPr>
        <sz val="12"/>
        <rFont val="Times New Roman"/>
        <family val="1"/>
        <charset val="1"/>
      </rPr>
      <t xml:space="preserve">2.1.4 -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A4, ou não estando no Qualis, com fator de impacto JCR entre 1,0 e 2,0</t>
    </r>
  </si>
  <si>
    <r>
      <rPr>
        <sz val="12"/>
        <rFont val="Times New Roman"/>
        <family val="1"/>
        <charset val="1"/>
      </rPr>
      <t xml:space="preserve">2.1.5 -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>B1, ou não estando no Qualis, com fator de impacto JCR entre 0,5 e 1,0</t>
    </r>
  </si>
  <si>
    <r>
      <rPr>
        <sz val="12"/>
        <rFont val="Times New Roman"/>
        <family val="1"/>
        <charset val="1"/>
      </rPr>
      <t xml:space="preserve">2.1.6 -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>B2/B3/B4/B5/C</t>
    </r>
    <r>
      <rPr>
        <i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>e sem Qualis em Ciências Ambientais</t>
    </r>
    <r>
      <rPr>
        <i/>
        <sz val="12"/>
        <rFont val="Times New Roman"/>
        <family val="1"/>
        <charset val="1"/>
      </rPr>
      <t xml:space="preserve">, </t>
    </r>
    <r>
      <rPr>
        <sz val="12"/>
        <rFont val="Times New Roman"/>
        <family val="1"/>
        <charset val="1"/>
      </rPr>
      <t>sem fator de impacto</t>
    </r>
    <r>
      <rPr>
        <i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 xml:space="preserve"> ou com fator de impacto JCR (2021) menor que 0,5</t>
    </r>
  </si>
  <si>
    <t>2.2 – Trabalhos apresentados em eventos (informe o número de trabalhos em cada item).</t>
  </si>
  <si>
    <t>2.3 - Outras publicações</t>
  </si>
  <si>
    <t>2.3.1 - Capítulos de livros com ISBN e/ou ISSN</t>
  </si>
  <si>
    <t>2.3.2 - Edição ou organização de livro com ISBN e/ou ISSN</t>
  </si>
  <si>
    <t>Nome do Candidato:</t>
  </si>
  <si>
    <t>Obs. Apresentar apenas os comprovantes referentes aos itens preenchidos nesta planilha e em ordem.</t>
  </si>
  <si>
    <t>No ítem 2.2 apresentar cópia na íntegra dos trabalhos completos e resumos</t>
  </si>
  <si>
    <t>Atividades não incluídas nesta planilha não serão consideradas.</t>
  </si>
  <si>
    <t>Todos os comprovantes devem ser numerados na ordem de atividades desta planilha e a relação desta numeração deve ser indicada na coluna D.</t>
  </si>
  <si>
    <t>PLANILHA DE AVALIAÇÃO DE CURRÍCULOS</t>
  </si>
  <si>
    <t>Graduação:</t>
  </si>
  <si>
    <t>Formação científica: (informe o tempo em anos ou fração de ano).</t>
  </si>
  <si>
    <t>anos</t>
  </si>
  <si>
    <t>FÓRMULAS</t>
  </si>
  <si>
    <t>Bolsista de iniciação de Universidade de origem - não UFSM</t>
  </si>
  <si>
    <t>B5*0,5</t>
  </si>
  <si>
    <t>Bolsista de iniciação do FIPE/UFSM</t>
  </si>
  <si>
    <t>B6*1</t>
  </si>
  <si>
    <t>Bolsista de iniciação da FAPERGS</t>
  </si>
  <si>
    <t>B7*2,5</t>
  </si>
  <si>
    <t>Bolsista de iniciação do CNPq/PIBIC</t>
  </si>
  <si>
    <t>B8*3</t>
  </si>
  <si>
    <t>Bolsista de iniciação do CNPq - balcão</t>
  </si>
  <si>
    <t>B9*3,5</t>
  </si>
  <si>
    <t>Estágio em laboratório de orientador do  CPG Bioq Tox</t>
  </si>
  <si>
    <t>B10*1</t>
  </si>
  <si>
    <t>Estágio em laboratório de pesquisa não vinculado ao CPG Bioq Tox</t>
  </si>
  <si>
    <t>B11*0,5</t>
  </si>
  <si>
    <t>SUBTOTAL</t>
  </si>
  <si>
    <t>SOMA(D5:D11)</t>
  </si>
  <si>
    <t>Pós-Graduação</t>
  </si>
  <si>
    <t>B15*3</t>
  </si>
  <si>
    <t>Especialização em outra área</t>
  </si>
  <si>
    <t>B16*0,75</t>
  </si>
  <si>
    <t>Especialização em Bioq Tox, com recomendação da banca e/ou do orientador</t>
  </si>
  <si>
    <t>SE(B17=0;0;1/B17*15)</t>
  </si>
  <si>
    <t>Especialização em Bioq Tox, sem recomendação da banca e/ou do orientador</t>
  </si>
  <si>
    <t>SE(B18=0;0;1/B18*15/30)</t>
  </si>
  <si>
    <t>Mestrado em outra área</t>
  </si>
  <si>
    <t>B19*2,5</t>
  </si>
  <si>
    <t>SOMA(D15:D19)</t>
  </si>
  <si>
    <t>Atuação profissional</t>
  </si>
  <si>
    <t>Docência: (informe o tempo na atividade, em anos).</t>
  </si>
  <si>
    <t>Docência de segundo grau</t>
  </si>
  <si>
    <t>SE(B23&gt;2,9;3;B23)</t>
  </si>
  <si>
    <t>Docência de terceiro grau, como horista</t>
  </si>
  <si>
    <t>SE(B24&gt;2,9;6;B24*2)</t>
  </si>
  <si>
    <t>Docência de terceiro grau, como contratado efetivo</t>
  </si>
  <si>
    <t>SE(B25&gt;2,9;9;B25*3)</t>
  </si>
  <si>
    <t>SOMA(D23:D25)</t>
  </si>
  <si>
    <t>Experiência em laboratório: (informe o tempo na atividade, em anos).</t>
  </si>
  <si>
    <t>Técnico em laboratório de análises clínicas</t>
  </si>
  <si>
    <t>SE(B28&gt;2,9;3;B28)</t>
  </si>
  <si>
    <t>Técnico em laboratório de análises químicas</t>
  </si>
  <si>
    <t>SE(B29&gt;2,9;3;B29)</t>
  </si>
  <si>
    <t>SOMA(D28:D29)</t>
  </si>
  <si>
    <t>Produção científica</t>
  </si>
  <si>
    <t>O dado é preliminar da tese?</t>
  </si>
  <si>
    <t>Artigos publicados: (informe o número de trabalhos em cada item).</t>
  </si>
  <si>
    <t>sim</t>
  </si>
  <si>
    <t>não</t>
  </si>
  <si>
    <t>Artigo publicado em revista indexada no ISI (índice de impacto&gt;=1)*</t>
  </si>
  <si>
    <t>(B34+C34)*15</t>
  </si>
  <si>
    <t>Artigo publicado em revista indexada no ISI (índice de impacto&lt;1 e &gt;0,5)*</t>
  </si>
  <si>
    <t>(B35+C35)*7,5</t>
  </si>
  <si>
    <t>Artigo publicado em revista indexada no ISI (índice de impacto&lt;0,5)*</t>
  </si>
  <si>
    <t>(B36+C36)*3,75</t>
  </si>
  <si>
    <t>Artigo publicado em revista não indexada no ISI (internacional)</t>
  </si>
  <si>
    <t>(B37+C37)*1,5</t>
  </si>
  <si>
    <t>Artigo publicado em revista de sociedade científica nacional (não indexada)</t>
  </si>
  <si>
    <t>(B38+C38)*1,5</t>
  </si>
  <si>
    <t>Artigo publicado em revista não indexada nacional</t>
  </si>
  <si>
    <t>(B39+C39)</t>
  </si>
  <si>
    <t>SOMA(D34:D39)</t>
  </si>
  <si>
    <t>Artigos aceitos: (informe o número de trabalhos em cada item).</t>
  </si>
  <si>
    <t>Artigo aceito em revista indexada no ISI (com índice de impacto&lt;1)*</t>
  </si>
  <si>
    <t>(B42*4+C42)*15</t>
  </si>
  <si>
    <t>Artigo aceito em revista indexada no ISI (índice de impacto&lt;1 e &gt;0,5)*</t>
  </si>
  <si>
    <t>(B43*4+C43)*7,5</t>
  </si>
  <si>
    <t>Artigo aceito em revista indexada no ISI (índice de impacto&lt;0,5)*</t>
  </si>
  <si>
    <t>(B44*4+C44)*3,75</t>
  </si>
  <si>
    <t>Artigo aceito em revista não indexada no ISI (internacional)</t>
  </si>
  <si>
    <t>(B45*4+C45)*1,5</t>
  </si>
  <si>
    <t>Artigo aceito em revista de sociedade científica nacional (não indexada)</t>
  </si>
  <si>
    <t>(B46*4+C46)*1,25</t>
  </si>
  <si>
    <t>Artigo aceito em revista não indexada nacional</t>
  </si>
  <si>
    <t>(B47*4+C47)</t>
  </si>
  <si>
    <t>SOMA(D42:D47)</t>
  </si>
  <si>
    <t>Resumos apresentados: (informe o número de trabalhos em cada item).</t>
  </si>
  <si>
    <t>Resumo apresentado em congresso internacional</t>
  </si>
  <si>
    <t>(B50*4+C50)*1,5</t>
  </si>
  <si>
    <t>Resumo apresentado em congresso nacional</t>
  </si>
  <si>
    <t>(B51*4+C51)*0,75</t>
  </si>
  <si>
    <t>Resumo apresentado em congresso local</t>
  </si>
  <si>
    <t>(B52*4+C52)*0,375</t>
  </si>
  <si>
    <t>SOMA(D50:D52)</t>
  </si>
  <si>
    <t>*ver lista de índice de impacto no site www.reference.barrysworld.net</t>
  </si>
  <si>
    <t>TOTAL</t>
  </si>
  <si>
    <t>D12+D20+D26+D30+D40+D48+D53</t>
  </si>
  <si>
    <r>
      <t xml:space="preserve">Comprovantes relativos aos últimos oito (8) anos </t>
    </r>
    <r>
      <rPr>
        <sz val="12"/>
        <color rgb="FFFF0000"/>
        <rFont val="Arial"/>
        <family val="2"/>
        <charset val="1"/>
      </rPr>
      <t>(2016– 2024)</t>
    </r>
  </si>
  <si>
    <t>PROGRAMA DE PÓS-GRADUAÇÃO EM CIÊNCIA E TECNOLOGIA AMBIENTAL</t>
  </si>
  <si>
    <r>
      <t xml:space="preserve">2.2.1 - Trabalho completo ou resumo expandido em evento </t>
    </r>
    <r>
      <rPr>
        <sz val="12"/>
        <color rgb="FFFF0000"/>
        <rFont val="Times New Roman"/>
        <family val="1"/>
      </rPr>
      <t>(cópia na íntegra dos trabalhos)</t>
    </r>
  </si>
  <si>
    <r>
      <t xml:space="preserve">2.2.2 - Resumos em congressos </t>
    </r>
    <r>
      <rPr>
        <sz val="12"/>
        <color rgb="FFFF0000"/>
        <rFont val="Times New Roman"/>
        <family val="1"/>
      </rPr>
      <t>(cópia na íntegra dos trabalhos)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</si>
</sst>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2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  <font>
      <b/>
      <sz val="12"/>
      <name val="Times New Roman"/>
      <family val="1"/>
      <charset val="1"/>
    </font>
    <font>
      <i/>
      <sz val="12"/>
      <name val="Times New Roman"/>
      <family val="1"/>
      <charset val="1"/>
    </font>
    <font>
      <b/>
      <sz val="2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0000FF"/>
      <name val="Arial"/>
      <family val="2"/>
      <charset val="1"/>
    </font>
    <font>
      <b/>
      <i/>
      <sz val="10"/>
      <name val="Arial"/>
      <family val="2"/>
      <charset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2" fontId="0" fillId="2" borderId="1" xfId="0" applyNumberFormat="1" applyFill="1" applyBorder="1" applyAlignment="1">
      <alignment horizontal="right"/>
    </xf>
    <xf numFmtId="0" fontId="0" fillId="4" borderId="1" xfId="0" applyFill="1" applyBorder="1"/>
    <xf numFmtId="2" fontId="0" fillId="2" borderId="1" xfId="0" applyNumberFormat="1" applyFill="1" applyBorder="1"/>
    <xf numFmtId="0" fontId="8" fillId="0" borderId="2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2" fontId="6" fillId="0" borderId="1" xfId="0" applyNumberFormat="1" applyFont="1" applyBorder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6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3" borderId="5" xfId="0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right"/>
    </xf>
    <xf numFmtId="0" fontId="6" fillId="0" borderId="4" xfId="0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0" fillId="0" borderId="2" xfId="0" applyBorder="1"/>
    <xf numFmtId="0" fontId="6" fillId="5" borderId="9" xfId="0" applyFont="1" applyFill="1" applyBorder="1"/>
    <xf numFmtId="0" fontId="6" fillId="4" borderId="10" xfId="0" applyFont="1" applyFill="1" applyBorder="1"/>
    <xf numFmtId="0" fontId="0" fillId="5" borderId="5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6" fillId="0" borderId="7" xfId="0" applyFont="1" applyBorder="1" applyAlignment="1">
      <alignment horizontal="right"/>
    </xf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topLeftCell="A2" zoomScale="110" zoomScaleNormal="110" workbookViewId="0">
      <selection activeCell="A14" sqref="A14"/>
    </sheetView>
  </sheetViews>
  <sheetFormatPr defaultColWidth="8.85546875" defaultRowHeight="12.75" x14ac:dyDescent="0.2"/>
  <cols>
    <col min="1" max="1" width="85.140625" customWidth="1"/>
    <col min="2" max="2" width="13.7109375" style="1" customWidth="1"/>
    <col min="3" max="3" width="7" customWidth="1"/>
    <col min="4" max="4" width="23.42578125" customWidth="1"/>
    <col min="5" max="1025" width="8.7109375" customWidth="1"/>
  </cols>
  <sheetData>
    <row r="1" spans="1:4" s="4" customFormat="1" ht="18" x14ac:dyDescent="0.25">
      <c r="A1" s="2" t="s">
        <v>0</v>
      </c>
      <c r="B1" s="3"/>
    </row>
    <row r="3" spans="1:4" s="7" customFormat="1" ht="18" x14ac:dyDescent="0.25">
      <c r="A3" s="5" t="s">
        <v>123</v>
      </c>
      <c r="B3" s="6"/>
    </row>
    <row r="4" spans="1:4" s="7" customFormat="1" ht="18" x14ac:dyDescent="0.25">
      <c r="A4" s="5"/>
      <c r="B4" s="6"/>
    </row>
    <row r="5" spans="1:4" ht="15.75" x14ac:dyDescent="0.25">
      <c r="A5" s="8" t="s">
        <v>1</v>
      </c>
    </row>
    <row r="6" spans="1:4" ht="15" x14ac:dyDescent="0.2">
      <c r="A6" s="9" t="s">
        <v>122</v>
      </c>
      <c r="B6" s="10" t="s">
        <v>2</v>
      </c>
    </row>
    <row r="7" spans="1:4" x14ac:dyDescent="0.2">
      <c r="A7" s="11"/>
      <c r="B7" s="10" t="s">
        <v>3</v>
      </c>
    </row>
    <row r="8" spans="1:4" ht="15.75" x14ac:dyDescent="0.2">
      <c r="A8" s="12" t="s">
        <v>4</v>
      </c>
      <c r="B8" s="13" t="s">
        <v>5</v>
      </c>
      <c r="C8" s="14" t="s">
        <v>6</v>
      </c>
      <c r="D8" s="15" t="s">
        <v>7</v>
      </c>
    </row>
    <row r="9" spans="1:4" ht="15.75" x14ac:dyDescent="0.2">
      <c r="A9" s="16" t="s">
        <v>8</v>
      </c>
      <c r="B9" s="13"/>
      <c r="C9" s="17">
        <f>B9*1</f>
        <v>0</v>
      </c>
      <c r="D9" s="18"/>
    </row>
    <row r="10" spans="1:4" ht="15.75" x14ac:dyDescent="0.2">
      <c r="A10" s="16" t="s">
        <v>9</v>
      </c>
      <c r="B10" s="13"/>
      <c r="C10" s="17">
        <f>B10*3</f>
        <v>0</v>
      </c>
      <c r="D10" s="18"/>
    </row>
    <row r="11" spans="1:4" ht="15.75" x14ac:dyDescent="0.2">
      <c r="A11" s="16" t="s">
        <v>10</v>
      </c>
      <c r="B11" s="13"/>
      <c r="C11" s="19">
        <f>B11*1</f>
        <v>0</v>
      </c>
      <c r="D11" s="18"/>
    </row>
    <row r="12" spans="1:4" ht="32.1" customHeight="1" x14ac:dyDescent="0.2">
      <c r="A12" s="16" t="s">
        <v>11</v>
      </c>
      <c r="B12" s="13"/>
      <c r="C12" s="19">
        <f>B12*0.25</f>
        <v>0</v>
      </c>
      <c r="D12" s="18"/>
    </row>
    <row r="13" spans="1:4" ht="31.5" x14ac:dyDescent="0.2">
      <c r="A13" s="16" t="s">
        <v>12</v>
      </c>
      <c r="B13" s="13"/>
      <c r="C13" s="17">
        <f>B13*1</f>
        <v>0</v>
      </c>
      <c r="D13" s="18"/>
    </row>
    <row r="14" spans="1:4" ht="15.75" x14ac:dyDescent="0.2">
      <c r="A14" s="20" t="s">
        <v>13</v>
      </c>
      <c r="B14" s="13"/>
      <c r="C14" s="17">
        <f>B14*4</f>
        <v>0</v>
      </c>
      <c r="D14" s="18"/>
    </row>
    <row r="15" spans="1:4" x14ac:dyDescent="0.2">
      <c r="A15" s="21"/>
      <c r="B15" s="22" t="s">
        <v>14</v>
      </c>
      <c r="C15" s="23">
        <f>SUM(C9:C14)</f>
        <v>0</v>
      </c>
      <c r="D15" s="21"/>
    </row>
    <row r="16" spans="1:4" ht="15.75" x14ac:dyDescent="0.2">
      <c r="A16" s="24" t="s">
        <v>15</v>
      </c>
      <c r="B16" s="25" t="s">
        <v>5</v>
      </c>
      <c r="C16" s="19" t="s">
        <v>6</v>
      </c>
      <c r="D16" s="18"/>
    </row>
    <row r="17" spans="1:4" ht="31.5" x14ac:dyDescent="0.2">
      <c r="A17" s="12" t="s">
        <v>16</v>
      </c>
      <c r="B17" s="26"/>
      <c r="C17" s="19"/>
      <c r="D17" s="18"/>
    </row>
    <row r="18" spans="1:4" ht="15.75" x14ac:dyDescent="0.2">
      <c r="A18" s="16" t="s">
        <v>17</v>
      </c>
      <c r="B18" s="26"/>
      <c r="C18" s="19">
        <f>B18*30</f>
        <v>0</v>
      </c>
      <c r="D18" s="18"/>
    </row>
    <row r="19" spans="1:4" ht="31.5" x14ac:dyDescent="0.2">
      <c r="A19" s="16" t="s">
        <v>18</v>
      </c>
      <c r="B19" s="26"/>
      <c r="C19" s="19">
        <f>B19*25</f>
        <v>0</v>
      </c>
      <c r="D19" s="18"/>
    </row>
    <row r="20" spans="1:4" ht="31.5" x14ac:dyDescent="0.2">
      <c r="A20" s="16" t="s">
        <v>19</v>
      </c>
      <c r="B20" s="26"/>
      <c r="C20" s="19">
        <f>B20*20</f>
        <v>0</v>
      </c>
      <c r="D20" s="18"/>
    </row>
    <row r="21" spans="1:4" ht="31.5" x14ac:dyDescent="0.2">
      <c r="A21" s="16" t="s">
        <v>20</v>
      </c>
      <c r="B21" s="26"/>
      <c r="C21" s="19">
        <f>B21*15</f>
        <v>0</v>
      </c>
      <c r="D21" s="18"/>
    </row>
    <row r="22" spans="1:4" ht="31.5" x14ac:dyDescent="0.2">
      <c r="A22" s="16" t="s">
        <v>21</v>
      </c>
      <c r="B22" s="26"/>
      <c r="C22" s="19">
        <f>B22*10</f>
        <v>0</v>
      </c>
      <c r="D22" s="18"/>
    </row>
    <row r="23" spans="1:4" ht="31.5" x14ac:dyDescent="0.2">
      <c r="A23" s="16" t="s">
        <v>22</v>
      </c>
      <c r="B23" s="26"/>
      <c r="C23" s="19">
        <f>B23*5</f>
        <v>0</v>
      </c>
      <c r="D23" s="18"/>
    </row>
    <row r="24" spans="1:4" ht="15.75" x14ac:dyDescent="0.2">
      <c r="A24" s="16"/>
      <c r="B24" s="22" t="s">
        <v>14</v>
      </c>
      <c r="C24" s="23">
        <f>SUM(C18:C23)</f>
        <v>0</v>
      </c>
      <c r="D24" s="21"/>
    </row>
    <row r="25" spans="1:4" ht="31.5" x14ac:dyDescent="0.2">
      <c r="A25" s="12" t="s">
        <v>23</v>
      </c>
      <c r="B25" s="13" t="s">
        <v>5</v>
      </c>
      <c r="C25" s="19" t="s">
        <v>6</v>
      </c>
      <c r="D25" s="18"/>
    </row>
    <row r="26" spans="1:4" ht="15.75" x14ac:dyDescent="0.2">
      <c r="A26" s="16" t="s">
        <v>124</v>
      </c>
      <c r="B26" s="25"/>
      <c r="C26" s="19">
        <f>B26*1</f>
        <v>0</v>
      </c>
      <c r="D26" s="18"/>
    </row>
    <row r="27" spans="1:4" ht="15.75" x14ac:dyDescent="0.2">
      <c r="A27" s="16" t="s">
        <v>125</v>
      </c>
      <c r="B27" s="25"/>
      <c r="C27" s="19">
        <f>B27*0.75</f>
        <v>0</v>
      </c>
      <c r="D27" s="18"/>
    </row>
    <row r="28" spans="1:4" ht="15.75" x14ac:dyDescent="0.2">
      <c r="A28" s="16"/>
      <c r="B28" s="22" t="s">
        <v>14</v>
      </c>
      <c r="C28" s="23">
        <f>SUM(C26:C27)</f>
        <v>0</v>
      </c>
      <c r="D28" s="21"/>
    </row>
    <row r="29" spans="1:4" ht="15.75" x14ac:dyDescent="0.2">
      <c r="A29" s="12" t="s">
        <v>24</v>
      </c>
      <c r="B29" s="25"/>
      <c r="C29" s="19"/>
      <c r="D29" s="18"/>
    </row>
    <row r="30" spans="1:4" ht="15.75" x14ac:dyDescent="0.2">
      <c r="A30" s="16" t="s">
        <v>25</v>
      </c>
      <c r="B30" s="25"/>
      <c r="C30" s="19">
        <f>B30*15</f>
        <v>0</v>
      </c>
      <c r="D30" s="18"/>
    </row>
    <row r="31" spans="1:4" ht="15.75" x14ac:dyDescent="0.2">
      <c r="A31" s="16" t="s">
        <v>26</v>
      </c>
      <c r="B31" s="25"/>
      <c r="C31" s="19">
        <f>B31*30</f>
        <v>0</v>
      </c>
      <c r="D31" s="18"/>
    </row>
    <row r="32" spans="1:4" x14ac:dyDescent="0.2">
      <c r="A32" s="21"/>
      <c r="B32" s="22" t="s">
        <v>14</v>
      </c>
      <c r="C32" s="27">
        <f>SUM(C30:C31)</f>
        <v>0</v>
      </c>
      <c r="D32" s="21"/>
    </row>
    <row r="33" spans="1:4" x14ac:dyDescent="0.2">
      <c r="A33" s="21"/>
      <c r="B33" s="22"/>
      <c r="C33" s="27">
        <f>(C15+C24+C28+C32)</f>
        <v>0</v>
      </c>
      <c r="D33" s="21"/>
    </row>
    <row r="34" spans="1:4" ht="26.25" x14ac:dyDescent="0.4">
      <c r="A34" s="28" t="s">
        <v>27</v>
      </c>
    </row>
    <row r="36" spans="1:4" ht="15" x14ac:dyDescent="0.25">
      <c r="A36" s="29" t="s">
        <v>28</v>
      </c>
    </row>
    <row r="37" spans="1:4" ht="15" x14ac:dyDescent="0.25">
      <c r="A37" s="29" t="s">
        <v>29</v>
      </c>
      <c r="B37" s="30"/>
      <c r="C37" s="31"/>
      <c r="D37" s="31"/>
    </row>
    <row r="38" spans="1:4" ht="15" x14ac:dyDescent="0.25">
      <c r="A38" s="29" t="s">
        <v>30</v>
      </c>
      <c r="B38" s="30"/>
      <c r="C38" s="31"/>
      <c r="D38" s="31"/>
    </row>
    <row r="39" spans="1:4" ht="15" x14ac:dyDescent="0.25">
      <c r="A39" s="32" t="s">
        <v>31</v>
      </c>
    </row>
  </sheetData>
  <pageMargins left="0.25" right="0.25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6"/>
  <sheetViews>
    <sheetView zoomScaleNormal="100" workbookViewId="0">
      <selection activeCell="L52" sqref="L52"/>
    </sheetView>
  </sheetViews>
  <sheetFormatPr defaultColWidth="8.85546875" defaultRowHeight="12.75" x14ac:dyDescent="0.2"/>
  <cols>
    <col min="1" max="1" width="65.140625" customWidth="1"/>
    <col min="2" max="2" width="6.7109375" customWidth="1"/>
    <col min="3" max="3" width="7" customWidth="1"/>
    <col min="4" max="4" width="6.7109375" customWidth="1"/>
    <col min="5" max="5" width="19.42578125" customWidth="1"/>
    <col min="6" max="1025" width="8.7109375" customWidth="1"/>
  </cols>
  <sheetData>
    <row r="1" spans="1:5" ht="15.75" x14ac:dyDescent="0.25">
      <c r="A1" s="8" t="s">
        <v>32</v>
      </c>
    </row>
    <row r="3" spans="1:5" ht="15.75" x14ac:dyDescent="0.25">
      <c r="A3" s="8" t="s">
        <v>33</v>
      </c>
    </row>
    <row r="4" spans="1:5" x14ac:dyDescent="0.2">
      <c r="A4" s="33" t="s">
        <v>34</v>
      </c>
      <c r="B4" s="34" t="s">
        <v>35</v>
      </c>
      <c r="D4" s="35" t="s">
        <v>6</v>
      </c>
      <c r="E4" s="36" t="s">
        <v>36</v>
      </c>
    </row>
    <row r="5" spans="1:5" x14ac:dyDescent="0.2">
      <c r="A5" t="s">
        <v>37</v>
      </c>
      <c r="B5" s="37">
        <v>1</v>
      </c>
      <c r="D5" s="38">
        <f>B5*0.5</f>
        <v>0.5</v>
      </c>
      <c r="E5" t="s">
        <v>38</v>
      </c>
    </row>
    <row r="6" spans="1:5" x14ac:dyDescent="0.2">
      <c r="A6" t="s">
        <v>39</v>
      </c>
      <c r="B6" s="39">
        <v>1</v>
      </c>
      <c r="D6" s="40">
        <f>B6*1</f>
        <v>1</v>
      </c>
      <c r="E6" t="s">
        <v>40</v>
      </c>
    </row>
    <row r="7" spans="1:5" x14ac:dyDescent="0.2">
      <c r="A7" t="s">
        <v>41</v>
      </c>
      <c r="B7" s="39">
        <v>1</v>
      </c>
      <c r="D7" s="40">
        <f>B7*2.5</f>
        <v>2.5</v>
      </c>
      <c r="E7" t="s">
        <v>42</v>
      </c>
    </row>
    <row r="8" spans="1:5" x14ac:dyDescent="0.2">
      <c r="A8" t="s">
        <v>43</v>
      </c>
      <c r="B8" s="39">
        <v>1</v>
      </c>
      <c r="D8" s="40">
        <f>B8*3</f>
        <v>3</v>
      </c>
      <c r="E8" t="s">
        <v>44</v>
      </c>
    </row>
    <row r="9" spans="1:5" x14ac:dyDescent="0.2">
      <c r="A9" t="s">
        <v>45</v>
      </c>
      <c r="B9" s="39">
        <v>1</v>
      </c>
      <c r="D9" s="40">
        <f>B9*3.5</f>
        <v>3.5</v>
      </c>
      <c r="E9" t="s">
        <v>46</v>
      </c>
    </row>
    <row r="10" spans="1:5" x14ac:dyDescent="0.2">
      <c r="A10" t="s">
        <v>47</v>
      </c>
      <c r="B10" s="39">
        <v>1</v>
      </c>
      <c r="D10" s="40">
        <f>B10*1</f>
        <v>1</v>
      </c>
      <c r="E10" t="s">
        <v>48</v>
      </c>
    </row>
    <row r="11" spans="1:5" x14ac:dyDescent="0.2">
      <c r="A11" t="s">
        <v>49</v>
      </c>
      <c r="B11" s="39">
        <v>1</v>
      </c>
      <c r="D11" s="41">
        <f>B11*0.5</f>
        <v>0.5</v>
      </c>
      <c r="E11" t="s">
        <v>50</v>
      </c>
    </row>
    <row r="12" spans="1:5" x14ac:dyDescent="0.2">
      <c r="C12" s="42" t="s">
        <v>51</v>
      </c>
      <c r="D12" s="43">
        <f>SUM(D5:D11)</f>
        <v>12</v>
      </c>
      <c r="E12" s="11" t="s">
        <v>52</v>
      </c>
    </row>
    <row r="13" spans="1:5" ht="15.75" x14ac:dyDescent="0.25">
      <c r="A13" s="8" t="s">
        <v>53</v>
      </c>
      <c r="C13" s="44"/>
    </row>
    <row r="14" spans="1:5" x14ac:dyDescent="0.2">
      <c r="A14" s="33" t="s">
        <v>34</v>
      </c>
      <c r="B14" s="34" t="s">
        <v>35</v>
      </c>
      <c r="D14" s="35" t="s">
        <v>6</v>
      </c>
      <c r="E14" s="45" t="s">
        <v>6</v>
      </c>
    </row>
    <row r="15" spans="1:5" x14ac:dyDescent="0.2">
      <c r="A15" t="s">
        <v>47</v>
      </c>
      <c r="B15" s="37">
        <v>1</v>
      </c>
      <c r="D15" s="38">
        <f>B15*3</f>
        <v>3</v>
      </c>
      <c r="E15" t="s">
        <v>54</v>
      </c>
    </row>
    <row r="16" spans="1:5" x14ac:dyDescent="0.2">
      <c r="A16" t="s">
        <v>55</v>
      </c>
      <c r="B16" s="39">
        <v>1</v>
      </c>
      <c r="D16" s="40">
        <f>B16*0.75</f>
        <v>0.75</v>
      </c>
      <c r="E16" t="s">
        <v>56</v>
      </c>
    </row>
    <row r="17" spans="1:5" x14ac:dyDescent="0.2">
      <c r="A17" t="s">
        <v>57</v>
      </c>
      <c r="B17" s="39">
        <v>1</v>
      </c>
      <c r="D17" s="40">
        <f>IF(B17=0,0,1/B17*15)</f>
        <v>15</v>
      </c>
      <c r="E17" t="s">
        <v>58</v>
      </c>
    </row>
    <row r="18" spans="1:5" x14ac:dyDescent="0.2">
      <c r="A18" t="s">
        <v>59</v>
      </c>
      <c r="B18" s="39">
        <v>1</v>
      </c>
      <c r="C18" s="46"/>
      <c r="D18" s="40">
        <f>IF(B18=0,0,1/B18*15/30)</f>
        <v>0.5</v>
      </c>
      <c r="E18" t="s">
        <v>60</v>
      </c>
    </row>
    <row r="19" spans="1:5" x14ac:dyDescent="0.2">
      <c r="A19" t="s">
        <v>61</v>
      </c>
      <c r="B19" s="39">
        <v>1</v>
      </c>
      <c r="D19" s="41">
        <f>B19*2.5</f>
        <v>2.5</v>
      </c>
      <c r="E19" t="s">
        <v>62</v>
      </c>
    </row>
    <row r="20" spans="1:5" x14ac:dyDescent="0.2">
      <c r="A20" s="33"/>
      <c r="C20" s="42" t="s">
        <v>51</v>
      </c>
      <c r="D20" s="43">
        <f>SUM(D15:D19)</f>
        <v>21.75</v>
      </c>
      <c r="E20" s="11" t="s">
        <v>63</v>
      </c>
    </row>
    <row r="21" spans="1:5" ht="15.75" x14ac:dyDescent="0.25">
      <c r="A21" s="8" t="s">
        <v>64</v>
      </c>
      <c r="C21" s="42"/>
    </row>
    <row r="22" spans="1:5" x14ac:dyDescent="0.2">
      <c r="A22" s="33" t="s">
        <v>65</v>
      </c>
      <c r="B22" s="34" t="s">
        <v>35</v>
      </c>
      <c r="D22" s="35" t="s">
        <v>6</v>
      </c>
      <c r="E22" s="45" t="s">
        <v>6</v>
      </c>
    </row>
    <row r="23" spans="1:5" x14ac:dyDescent="0.2">
      <c r="A23" t="s">
        <v>66</v>
      </c>
      <c r="B23" s="37">
        <v>1</v>
      </c>
      <c r="D23" s="38">
        <f>IF(B23&gt;2.9,3,B23)</f>
        <v>1</v>
      </c>
      <c r="E23" t="s">
        <v>67</v>
      </c>
    </row>
    <row r="24" spans="1:5" x14ac:dyDescent="0.2">
      <c r="A24" t="s">
        <v>68</v>
      </c>
      <c r="B24" s="39">
        <v>1</v>
      </c>
      <c r="D24" s="38">
        <f>IF(B24&gt;2.9,6,B24*2)</f>
        <v>2</v>
      </c>
      <c r="E24" t="s">
        <v>69</v>
      </c>
    </row>
    <row r="25" spans="1:5" x14ac:dyDescent="0.2">
      <c r="A25" t="s">
        <v>70</v>
      </c>
      <c r="B25" s="39">
        <v>1</v>
      </c>
      <c r="D25" s="38">
        <f>IF(B25&gt;2.9,9,B25*3)</f>
        <v>3</v>
      </c>
      <c r="E25" t="s">
        <v>71</v>
      </c>
    </row>
    <row r="26" spans="1:5" x14ac:dyDescent="0.2">
      <c r="C26" s="42" t="s">
        <v>51</v>
      </c>
      <c r="D26" s="43">
        <f>SUM(D23:D25)</f>
        <v>6</v>
      </c>
      <c r="E26" s="11" t="s">
        <v>72</v>
      </c>
    </row>
    <row r="27" spans="1:5" x14ac:dyDescent="0.2">
      <c r="A27" s="33" t="s">
        <v>73</v>
      </c>
    </row>
    <row r="28" spans="1:5" x14ac:dyDescent="0.2">
      <c r="A28" t="s">
        <v>74</v>
      </c>
      <c r="B28" s="39">
        <v>1</v>
      </c>
      <c r="C28" s="46"/>
      <c r="D28" s="40">
        <f>IF(B28&gt;2.9,3,B28)</f>
        <v>1</v>
      </c>
      <c r="E28" t="s">
        <v>75</v>
      </c>
    </row>
    <row r="29" spans="1:5" x14ac:dyDescent="0.2">
      <c r="A29" t="s">
        <v>76</v>
      </c>
      <c r="B29" s="39">
        <v>1</v>
      </c>
      <c r="D29" s="38">
        <f>IF(B29&gt;2.9,3,B29)</f>
        <v>1</v>
      </c>
      <c r="E29" t="s">
        <v>77</v>
      </c>
    </row>
    <row r="30" spans="1:5" x14ac:dyDescent="0.2">
      <c r="C30" s="42" t="s">
        <v>51</v>
      </c>
      <c r="D30" s="43">
        <f>SUM(D28:D29)</f>
        <v>2</v>
      </c>
      <c r="E30" s="11" t="s">
        <v>78</v>
      </c>
    </row>
    <row r="31" spans="1:5" x14ac:dyDescent="0.2">
      <c r="C31" s="42"/>
    </row>
    <row r="32" spans="1:5" ht="15.75" x14ac:dyDescent="0.25">
      <c r="A32" s="8" t="s">
        <v>79</v>
      </c>
      <c r="B32" s="11" t="s">
        <v>80</v>
      </c>
    </row>
    <row r="33" spans="1:5" x14ac:dyDescent="0.2">
      <c r="A33" s="33" t="s">
        <v>81</v>
      </c>
      <c r="B33" s="47" t="s">
        <v>82</v>
      </c>
      <c r="C33" s="48" t="s">
        <v>83</v>
      </c>
      <c r="D33" s="43" t="s">
        <v>6</v>
      </c>
      <c r="E33" s="11" t="s">
        <v>6</v>
      </c>
    </row>
    <row r="34" spans="1:5" x14ac:dyDescent="0.2">
      <c r="A34" t="s">
        <v>84</v>
      </c>
      <c r="B34" s="49">
        <v>1</v>
      </c>
      <c r="C34" s="50">
        <v>1</v>
      </c>
      <c r="D34" s="38">
        <f>(B34+C34)*15</f>
        <v>30</v>
      </c>
      <c r="E34" t="s">
        <v>85</v>
      </c>
    </row>
    <row r="35" spans="1:5" x14ac:dyDescent="0.2">
      <c r="A35" t="s">
        <v>86</v>
      </c>
      <c r="B35" s="51">
        <v>1</v>
      </c>
      <c r="C35" s="52">
        <v>1</v>
      </c>
      <c r="D35" s="40">
        <f>(B35+C35)*7.5</f>
        <v>15</v>
      </c>
      <c r="E35" t="s">
        <v>87</v>
      </c>
    </row>
    <row r="36" spans="1:5" x14ac:dyDescent="0.2">
      <c r="A36" t="s">
        <v>88</v>
      </c>
      <c r="B36" s="51">
        <v>1</v>
      </c>
      <c r="C36" s="52">
        <v>1</v>
      </c>
      <c r="D36" s="40">
        <f>(B36+C36)*3.75</f>
        <v>7.5</v>
      </c>
      <c r="E36" t="s">
        <v>89</v>
      </c>
    </row>
    <row r="37" spans="1:5" x14ac:dyDescent="0.2">
      <c r="A37" t="s">
        <v>90</v>
      </c>
      <c r="B37" s="51">
        <v>1</v>
      </c>
      <c r="C37" s="52">
        <v>1</v>
      </c>
      <c r="D37" s="40">
        <f>(B37+C37)*1.5</f>
        <v>3</v>
      </c>
      <c r="E37" t="s">
        <v>91</v>
      </c>
    </row>
    <row r="38" spans="1:5" x14ac:dyDescent="0.2">
      <c r="A38" t="s">
        <v>92</v>
      </c>
      <c r="B38" s="51">
        <v>1</v>
      </c>
      <c r="C38" s="52">
        <v>1</v>
      </c>
      <c r="D38" s="40">
        <f>(B38+C38)*1.5</f>
        <v>3</v>
      </c>
      <c r="E38" t="s">
        <v>93</v>
      </c>
    </row>
    <row r="39" spans="1:5" x14ac:dyDescent="0.2">
      <c r="A39" t="s">
        <v>94</v>
      </c>
      <c r="B39" s="51">
        <v>1</v>
      </c>
      <c r="C39" s="53">
        <v>1</v>
      </c>
      <c r="D39" s="41">
        <f>(B39+C39)</f>
        <v>2</v>
      </c>
      <c r="E39" t="s">
        <v>95</v>
      </c>
    </row>
    <row r="40" spans="1:5" x14ac:dyDescent="0.2">
      <c r="C40" s="54" t="s">
        <v>51</v>
      </c>
      <c r="D40" s="43">
        <f>SUM(D34:D39)</f>
        <v>60.5</v>
      </c>
      <c r="E40" s="11" t="s">
        <v>96</v>
      </c>
    </row>
    <row r="41" spans="1:5" x14ac:dyDescent="0.2">
      <c r="A41" s="33" t="s">
        <v>97</v>
      </c>
    </row>
    <row r="42" spans="1:5" x14ac:dyDescent="0.2">
      <c r="A42" t="s">
        <v>98</v>
      </c>
      <c r="B42" s="51">
        <v>1</v>
      </c>
      <c r="C42" s="52">
        <v>1</v>
      </c>
      <c r="D42" s="40">
        <f>(B42*4+C42)*15</f>
        <v>75</v>
      </c>
      <c r="E42" t="s">
        <v>99</v>
      </c>
    </row>
    <row r="43" spans="1:5" x14ac:dyDescent="0.2">
      <c r="A43" t="s">
        <v>100</v>
      </c>
      <c r="B43" s="51">
        <v>1</v>
      </c>
      <c r="C43" s="52">
        <v>1</v>
      </c>
      <c r="D43" s="40">
        <f>(B43*4+C43)*7.5</f>
        <v>37.5</v>
      </c>
      <c r="E43" t="s">
        <v>101</v>
      </c>
    </row>
    <row r="44" spans="1:5" x14ac:dyDescent="0.2">
      <c r="A44" t="s">
        <v>102</v>
      </c>
      <c r="B44" s="51">
        <v>1</v>
      </c>
      <c r="C44" s="52">
        <v>1</v>
      </c>
      <c r="D44" s="40">
        <f>(B44*4+C44)*3.75</f>
        <v>18.75</v>
      </c>
      <c r="E44" t="s">
        <v>103</v>
      </c>
    </row>
    <row r="45" spans="1:5" x14ac:dyDescent="0.2">
      <c r="A45" t="s">
        <v>104</v>
      </c>
      <c r="B45" s="51">
        <v>1</v>
      </c>
      <c r="C45" s="52">
        <v>1</v>
      </c>
      <c r="D45" s="40">
        <f>(B45*4+C45)*1.5</f>
        <v>7.5</v>
      </c>
      <c r="E45" t="s">
        <v>105</v>
      </c>
    </row>
    <row r="46" spans="1:5" x14ac:dyDescent="0.2">
      <c r="A46" t="s">
        <v>106</v>
      </c>
      <c r="B46" s="51">
        <v>1</v>
      </c>
      <c r="C46" s="52">
        <v>1</v>
      </c>
      <c r="D46" s="40">
        <f>(B46*4+C46)*1.25</f>
        <v>6.25</v>
      </c>
      <c r="E46" t="s">
        <v>107</v>
      </c>
    </row>
    <row r="47" spans="1:5" x14ac:dyDescent="0.2">
      <c r="A47" t="s">
        <v>108</v>
      </c>
      <c r="B47" s="51">
        <v>1</v>
      </c>
      <c r="C47" s="52">
        <v>1</v>
      </c>
      <c r="D47" s="41">
        <f>(B47*4+C47)</f>
        <v>5</v>
      </c>
      <c r="E47" t="s">
        <v>109</v>
      </c>
    </row>
    <row r="48" spans="1:5" x14ac:dyDescent="0.2">
      <c r="C48" s="42" t="s">
        <v>51</v>
      </c>
      <c r="D48" s="43">
        <f>SUM(D42:D47)</f>
        <v>150</v>
      </c>
      <c r="E48" s="11" t="s">
        <v>110</v>
      </c>
    </row>
    <row r="49" spans="1:5" x14ac:dyDescent="0.2">
      <c r="A49" s="33" t="s">
        <v>111</v>
      </c>
    </row>
    <row r="50" spans="1:5" x14ac:dyDescent="0.2">
      <c r="A50" t="s">
        <v>112</v>
      </c>
      <c r="B50" s="51">
        <v>1</v>
      </c>
      <c r="C50" s="52">
        <v>1</v>
      </c>
      <c r="D50" s="40">
        <f>(B50*4+C50)*1.5</f>
        <v>7.5</v>
      </c>
      <c r="E50" t="s">
        <v>113</v>
      </c>
    </row>
    <row r="51" spans="1:5" x14ac:dyDescent="0.2">
      <c r="A51" t="s">
        <v>114</v>
      </c>
      <c r="B51" s="51">
        <v>1</v>
      </c>
      <c r="C51" s="52">
        <v>1</v>
      </c>
      <c r="D51" s="40">
        <f>(B51*4+C51)*0.75</f>
        <v>3.75</v>
      </c>
      <c r="E51" t="s">
        <v>115</v>
      </c>
    </row>
    <row r="52" spans="1:5" x14ac:dyDescent="0.2">
      <c r="A52" t="s">
        <v>116</v>
      </c>
      <c r="B52" s="51">
        <v>1</v>
      </c>
      <c r="C52" s="52">
        <v>1</v>
      </c>
      <c r="D52" s="41">
        <f>(B52*4+C52)*0.375</f>
        <v>1.875</v>
      </c>
      <c r="E52" t="s">
        <v>117</v>
      </c>
    </row>
    <row r="53" spans="1:5" x14ac:dyDescent="0.2">
      <c r="C53" s="42"/>
      <c r="D53" s="43">
        <f>SUM(D50:D52)</f>
        <v>13.125</v>
      </c>
      <c r="E53" s="11" t="s">
        <v>118</v>
      </c>
    </row>
    <row r="56" spans="1:5" ht="15.75" x14ac:dyDescent="0.25">
      <c r="A56" s="55" t="s">
        <v>119</v>
      </c>
      <c r="C56" s="56" t="s">
        <v>120</v>
      </c>
      <c r="D56" s="57">
        <f>D12+D20+D26+D30+D40+D48+D53</f>
        <v>265.375</v>
      </c>
      <c r="E56" s="8" t="s">
        <v>121</v>
      </c>
    </row>
  </sheetData>
  <sheetProtection sheet="1" objects="1" scenarios="1"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CURRÍCULO</vt:lpstr>
      <vt:lpstr>FÓRMULAS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Leandro</dc:creator>
  <dc:description/>
  <cp:lastModifiedBy>Amanda Schapla Hoffmann</cp:lastModifiedBy>
  <cp:revision>2</cp:revision>
  <dcterms:created xsi:type="dcterms:W3CDTF">2016-09-15T21:52:20Z</dcterms:created>
  <dcterms:modified xsi:type="dcterms:W3CDTF">2024-04-30T17:23:28Z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