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ieli.anzilieiro\Desktop\"/>
    </mc:Choice>
  </mc:AlternateContent>
  <bookViews>
    <workbookView xWindow="0" yWindow="0" windowWidth="16380" windowHeight="8190" tabRatio="991"/>
  </bookViews>
  <sheets>
    <sheet name="ORCAMENTO" sheetId="1" r:id="rId1"/>
    <sheet name="CRONOGRAMA" sheetId="2" r:id="rId2"/>
    <sheet name="BDI" sheetId="3" r:id="rId3"/>
  </sheets>
  <definedNames>
    <definedName name="_xlnm.Print_Area" localSheetId="2">BDI!$A$1:$I$55</definedName>
    <definedName name="_xlnm.Print_Area" localSheetId="1">CRONOGRAMA!$A$1:$H$27</definedName>
    <definedName name="_xlnm.Print_Area" localSheetId="0">ORCAMENTO!$A$1:$G$40</definedName>
    <definedName name="Print_Area_0" localSheetId="2">BDI!$A$1:$I$55</definedName>
    <definedName name="Print_Area_0" localSheetId="1">CRONOGRAMA!$A$1:$H$27</definedName>
    <definedName name="Print_Area_0" localSheetId="0">ORCAMENTO!$A$1:$G$40</definedName>
  </definedNames>
  <calcPr calcId="162913" iterateDelta="1E-4"/>
</workbook>
</file>

<file path=xl/calcChain.xml><?xml version="1.0" encoding="utf-8"?>
<calcChain xmlns="http://schemas.openxmlformats.org/spreadsheetml/2006/main">
  <c r="M11" i="1" l="1"/>
  <c r="H40" i="3" l="1"/>
  <c r="H43" i="3" s="1"/>
  <c r="H34" i="3"/>
  <c r="Q15" i="3"/>
  <c r="Q16" i="3" s="1"/>
  <c r="P15" i="3"/>
  <c r="P16" i="3" s="1"/>
  <c r="M15" i="3"/>
  <c r="M16" i="3" s="1"/>
  <c r="L15" i="3"/>
  <c r="L16" i="3" s="1"/>
  <c r="Q14" i="3"/>
  <c r="P14" i="3"/>
  <c r="O14" i="3"/>
  <c r="O15" i="3" s="1"/>
  <c r="O16" i="3" s="1"/>
  <c r="N14" i="3"/>
  <c r="N15" i="3" s="1"/>
  <c r="N16" i="3" s="1"/>
  <c r="M14" i="3"/>
  <c r="L14" i="3"/>
  <c r="C15" i="2"/>
  <c r="B15" i="2"/>
  <c r="B14" i="2"/>
  <c r="F13" i="2"/>
  <c r="G13" i="2" s="1"/>
  <c r="C13" i="2"/>
  <c r="B13" i="2"/>
  <c r="M27" i="1"/>
  <c r="M26" i="1"/>
  <c r="M25" i="1"/>
  <c r="G21" i="1"/>
  <c r="M21" i="1" s="1"/>
  <c r="G20" i="1"/>
  <c r="M20" i="1" s="1"/>
  <c r="M17" i="1"/>
  <c r="M16" i="1"/>
  <c r="M15" i="1"/>
  <c r="M14" i="1"/>
  <c r="M13" i="1"/>
  <c r="M12" i="1"/>
  <c r="G22" i="1" l="1"/>
  <c r="F15" i="2"/>
  <c r="G15" i="2" s="1"/>
  <c r="C14" i="2" l="1"/>
  <c r="G29" i="1"/>
  <c r="M22" i="1"/>
  <c r="D6" i="1" l="1"/>
  <c r="M29" i="1"/>
  <c r="D7" i="1" s="1"/>
  <c r="F14" i="2"/>
  <c r="C16" i="2"/>
  <c r="D15" i="2" l="1"/>
  <c r="D13" i="2"/>
  <c r="D16" i="2" s="1"/>
  <c r="G14" i="2"/>
  <c r="G16" i="2" s="1"/>
  <c r="F16" i="2"/>
  <c r="E16" i="2" s="1"/>
  <c r="D14" i="2"/>
</calcChain>
</file>

<file path=xl/sharedStrings.xml><?xml version="1.0" encoding="utf-8"?>
<sst xmlns="http://schemas.openxmlformats.org/spreadsheetml/2006/main" count="162" uniqueCount="124">
  <si>
    <t>UNIVERSIDADE FEDERAL DA FRONTEIRA SUL</t>
  </si>
  <si>
    <t>SECRETARIA ESPECIAL DE OBRAS</t>
  </si>
  <si>
    <t>CAMPUS REALEZA – PR</t>
  </si>
  <si>
    <t>ADEQUAÇÃO COBERTURA LABORATÓRIOS</t>
  </si>
  <si>
    <t>ORÇAMENTO ANALÍTICO</t>
  </si>
  <si>
    <t>Valor do desconto ofertado no RDC:</t>
  </si>
  <si>
    <t>Valor Total do Orçamento Licitado:</t>
  </si>
  <si>
    <t>Valor Total da Proposta:</t>
  </si>
  <si>
    <t>BDI:</t>
  </si>
  <si>
    <t>Item</t>
  </si>
  <si>
    <t>Item Compos.</t>
  </si>
  <si>
    <t>Descrição</t>
  </si>
  <si>
    <t>Und</t>
  </si>
  <si>
    <t>Qtd</t>
  </si>
  <si>
    <t>Preço Unitário</t>
  </si>
  <si>
    <t>Preço do Item</t>
  </si>
  <si>
    <t>Mão de Obra</t>
  </si>
  <si>
    <t>Material</t>
  </si>
  <si>
    <t>Equipamto</t>
  </si>
  <si>
    <t>Serv/Outros</t>
  </si>
  <si>
    <t>1</t>
  </si>
  <si>
    <t>REVESTIMENTO DO RUFO, CALHA E PLATIBANDA COM CHAPA DE AÇO GALVANIZADO</t>
  </si>
  <si>
    <t>1.1</t>
  </si>
  <si>
    <t>85383</t>
  </si>
  <si>
    <t>REMOCAO DE CALHAS E CONDUTORES DE AGUAS PLUVIAIS</t>
  </si>
  <si>
    <t>M</t>
  </si>
  <si>
    <t>1.2</t>
  </si>
  <si>
    <t>87630</t>
  </si>
  <si>
    <t>CONTRAPISO EM ARGAMASSA TRAÇO 1:4 (CIMENTO E AREIA). PREPARO MECÂNICO COM BETONEIRA 400 L. APLICADO EM ÁREAS SECAS SOBRE LAJE. ADERIDO. ESPESSURA 3CM. AF_06/2014</t>
  </si>
  <si>
    <t>M2</t>
  </si>
  <si>
    <t>1.3</t>
  </si>
  <si>
    <t>070022</t>
  </si>
  <si>
    <t>INSTALAÇÃO DE CALHA DE AÇO GALVANIZADO CHAPA 24</t>
  </si>
  <si>
    <t>1.4</t>
  </si>
  <si>
    <t>070018</t>
  </si>
  <si>
    <t>CALHA EM CHAPA DE AÇO GALVANIZADO NÚMERO 24, DESENVOLVIMENTO 80 CM</t>
  </si>
  <si>
    <t>1.5</t>
  </si>
  <si>
    <t>070019</t>
  </si>
  <si>
    <t>RUFO EM CHAPA DE AÇO GALVANIZADO NÚMERO 24, CORTE 33</t>
  </si>
  <si>
    <t>1.6</t>
  </si>
  <si>
    <t>070020</t>
  </si>
  <si>
    <t>CHAPA DE AÇO GALVANIZADA NÚMERO 24</t>
  </si>
  <si>
    <t>SUBTOTAL</t>
  </si>
  <si>
    <t>2</t>
  </si>
  <si>
    <t>PINTURA DAS PLATIBANDAS</t>
  </si>
  <si>
    <t>2.1</t>
  </si>
  <si>
    <t>73806/001</t>
  </si>
  <si>
    <t>LIMPEZA DE SUPERFICIES COM JATO DE ALTA PRESSAO DE AR E AGUA</t>
  </si>
  <si>
    <t>2.2</t>
  </si>
  <si>
    <t>160003</t>
  </si>
  <si>
    <t>APLICAÇÃO MANUAL DE PINTURA COM TINTA  ACRÍLICA FOSCO COM ELASTICIDADE SUPERIOR A 100% EM PAREDES EXTERNAS, TRÊS DEMÃOS. REF. 88489 - SINAPI</t>
  </si>
  <si>
    <t>3</t>
  </si>
  <si>
    <t>SERVIÇOS COMPLEMENTARES</t>
  </si>
  <si>
    <t>3.1</t>
  </si>
  <si>
    <t>72124</t>
  </si>
  <si>
    <t>IMPERMEABILIZACAO DE SUPERFICIE COM MASTIQUE ELASTICO A BASE DE SILICONE. POR VOLUME.</t>
  </si>
  <si>
    <t>DM3</t>
  </si>
  <si>
    <t>3.2</t>
  </si>
  <si>
    <t>070021</t>
  </si>
  <si>
    <t>FIXAÇÃO UTILIZANDO PARAFUSO AUTO BROCANTE COM ARRUELA DE BORRACHA, CABEÇA 5/16'', 12 X 3.1/2''</t>
  </si>
  <si>
    <t>UN</t>
  </si>
  <si>
    <t>TOTAL</t>
  </si>
  <si>
    <t>Referenciais de preço:</t>
  </si>
  <si>
    <t>SINAPI PR - MARÇO/2017</t>
  </si>
  <si>
    <t>Chapecó, XX de XXXXXXXX de 201X</t>
  </si>
  <si>
    <t>_________________________________________________________</t>
  </si>
  <si>
    <t>Assinatura do Responsável</t>
  </si>
  <si>
    <t>CAMPUS REALEZA - PR</t>
  </si>
  <si>
    <t>ADEQUAÇÃO COBERTURA DOS LABORATÓRIOS</t>
  </si>
  <si>
    <t>CRONOGRAMA FÍSICO / FINANCEIRO</t>
  </si>
  <si>
    <t>DESCRIÇÃO DO SERVIÇO</t>
  </si>
  <si>
    <t>VALOR TOTAL</t>
  </si>
  <si>
    <t>MÊS 01</t>
  </si>
  <si>
    <t>%</t>
  </si>
  <si>
    <t>R$</t>
  </si>
  <si>
    <t>Chapecó, XX de XXXXXXX de 201X.</t>
  </si>
  <si>
    <t>____________________________________</t>
  </si>
  <si>
    <t>COMPOSIÇÃO ANALÍTICA - BDI</t>
  </si>
  <si>
    <t>Cerro Largo - RS</t>
  </si>
  <si>
    <t>Passo Fundo - RS</t>
  </si>
  <si>
    <t>Erechim - RS</t>
  </si>
  <si>
    <t>Chapecó - SC</t>
  </si>
  <si>
    <t>Realeza - PR</t>
  </si>
  <si>
    <t>Laranjeiras do Sul- PR</t>
  </si>
  <si>
    <t>DESPESAS INDIRETAS</t>
  </si>
  <si>
    <t>Administração Central</t>
  </si>
  <si>
    <t>REALEZA - PR</t>
  </si>
  <si>
    <t>Despesas Financeiras</t>
  </si>
  <si>
    <t>ADEQUAÇÃO DA COBERTURA</t>
  </si>
  <si>
    <t>Seguro + Garantia</t>
  </si>
  <si>
    <t>Risco</t>
  </si>
  <si>
    <t>LUCRO</t>
  </si>
  <si>
    <t>Lucro</t>
  </si>
  <si>
    <t>DESPESAS COM TRIBUTOS/IMPOSTOS</t>
  </si>
  <si>
    <t>OBRA</t>
  </si>
  <si>
    <t>CONFINS</t>
  </si>
  <si>
    <t>LABORATÓRIOS - REALEZA - PR</t>
  </si>
  <si>
    <t>PIS</t>
  </si>
  <si>
    <t>ISS</t>
  </si>
  <si>
    <t>DESPESAS INDIRETAS (DI) (% sobre o Custo Direto)</t>
  </si>
  <si>
    <t>CPRB</t>
  </si>
  <si>
    <t>Total Impostos</t>
  </si>
  <si>
    <t>Administração central (AC)=</t>
  </si>
  <si>
    <t>=</t>
  </si>
  <si>
    <t>BDI</t>
  </si>
  <si>
    <t>Despesas financeiras (DF)=</t>
  </si>
  <si>
    <t>BDI (%)</t>
  </si>
  <si>
    <t>Seguro + Garantia (S+G)=</t>
  </si>
  <si>
    <t>Risco (R)=</t>
  </si>
  <si>
    <t>LUCRO (ou Benefícios)</t>
  </si>
  <si>
    <t>Lucro (L)</t>
  </si>
  <si>
    <t>DESPESAS COM TRIBUTOS/IMPOSTOS  (% sobre o faturamento ou valor do contrato)</t>
  </si>
  <si>
    <t>COFINS</t>
  </si>
  <si>
    <t>ISS (Realeza-PR)</t>
  </si>
  <si>
    <t>Impostos (I%)</t>
  </si>
  <si>
    <t>BDI (Benefícios e despesas indiretas)</t>
  </si>
  <si>
    <t>BDI =</t>
  </si>
  <si>
    <t>(1+AC+S+R+G)x(1+DF)x(1+L)</t>
  </si>
  <si>
    <t>(1-I)</t>
  </si>
  <si>
    <t>Em forma percentual:</t>
  </si>
  <si>
    <t>BDI ADOTADO</t>
  </si>
  <si>
    <t>Obs: Fórmula do BDI de acordo com o Acórdão do TCU 2622/2013.</t>
  </si>
  <si>
    <t>___________________________</t>
  </si>
  <si>
    <t>Assinatura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</si>
</sst>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[$R$-416]\ #,##0.00;[Red]\-[$R$-416]\ #,##0.00"/>
    <numFmt numFmtId="165" formatCode="_-&quot;R$ &quot;* #,##0.00_-;&quot;-R$ &quot;* #,##0.00_-;_-&quot;R$ &quot;* \-??_-;_-@_-"/>
    <numFmt numFmtId="166" formatCode="mmmm\-yyyy;@"/>
    <numFmt numFmtId="167" formatCode="_-* #,##0.00_-;\-* #,##0.00_-;_-* \-??_-;_-@_-"/>
    <numFmt numFmtId="168" formatCode="_(* #,##0.00_);_(* \(#,##0.00\);_(* \-??_);_(@_)"/>
    <numFmt numFmtId="169" formatCode="0.0000"/>
    <numFmt numFmtId="170" formatCode="_(&quot;R$ &quot;* #,##0.00_);_(&quot;R$ &quot;* \(#,##0.00\);_(&quot;R$ &quot;* \-??_);_(@_)"/>
    <numFmt numFmtId="171" formatCode="d/m/yyyy"/>
  </numFmts>
  <fonts count="18" x14ac:knownFonts="1">
    <font>
      <sz val="11"/>
      <color rgb="FF000000"/>
      <name val="Calibri"/>
      <family val="2"/>
      <charset val="1"/>
    </font>
    <font>
      <b/>
      <sz val="10"/>
      <name val="Calibri"/>
      <family val="2"/>
      <charset val="1"/>
    </font>
    <font>
      <b/>
      <sz val="2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u/>
      <sz val="11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3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name val="Arial"/>
      <family val="2"/>
      <charset val="1"/>
    </font>
    <font>
      <sz val="8"/>
      <name val="Arial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BFFC8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rgb="FFBFBFBF"/>
      </patternFill>
    </fill>
    <fill>
      <patternFill patternType="solid">
        <fgColor rgb="FFFF0000"/>
        <bgColor rgb="FF993300"/>
      </patternFill>
    </fill>
    <fill>
      <patternFill patternType="solid">
        <fgColor rgb="FFBFBFBF"/>
        <bgColor rgb="FFCCCCFF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7" fontId="17" fillId="0" borderId="0" applyBorder="0" applyProtection="0"/>
    <xf numFmtId="165" fontId="5" fillId="0" borderId="0" applyBorder="0" applyProtection="0"/>
    <xf numFmtId="9" fontId="17" fillId="0" borderId="0" applyBorder="0" applyProtection="0"/>
    <xf numFmtId="9" fontId="17" fillId="0" borderId="0" applyBorder="0" applyProtection="0"/>
  </cellStyleXfs>
  <cellXfs count="214">
    <xf numFmtId="0" fontId="0" fillId="0" borderId="0" xfId="0"/>
    <xf numFmtId="0" fontId="0" fillId="0" borderId="0" xfId="0" applyBorder="1"/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" fontId="9" fillId="3" borderId="1" xfId="0" applyNumberFormat="1" applyFont="1" applyFill="1" applyBorder="1"/>
    <xf numFmtId="166" fontId="9" fillId="3" borderId="3" xfId="0" applyNumberFormat="1" applyFont="1" applyFill="1" applyBorder="1"/>
    <xf numFmtId="166" fontId="10" fillId="3" borderId="3" xfId="0" applyNumberFormat="1" applyFont="1" applyFill="1" applyBorder="1"/>
    <xf numFmtId="166" fontId="10" fillId="3" borderId="2" xfId="0" applyNumberFormat="1" applyFont="1" applyFill="1" applyBorder="1"/>
    <xf numFmtId="166" fontId="10" fillId="3" borderId="0" xfId="0" applyNumberFormat="1" applyFont="1" applyFill="1"/>
    <xf numFmtId="1" fontId="9" fillId="3" borderId="4" xfId="0" applyNumberFormat="1" applyFont="1" applyFill="1" applyBorder="1"/>
    <xf numFmtId="166" fontId="9" fillId="3" borderId="0" xfId="0" applyNumberFormat="1" applyFont="1" applyFill="1" applyBorder="1"/>
    <xf numFmtId="166" fontId="10" fillId="3" borderId="0" xfId="0" applyNumberFormat="1" applyFont="1" applyFill="1" applyBorder="1"/>
    <xf numFmtId="166" fontId="10" fillId="3" borderId="5" xfId="0" applyNumberFormat="1" applyFont="1" applyFill="1" applyBorder="1"/>
    <xf numFmtId="49" fontId="9" fillId="3" borderId="27" xfId="0" applyNumberFormat="1" applyFont="1" applyFill="1" applyBorder="1"/>
    <xf numFmtId="166" fontId="9" fillId="3" borderId="28" xfId="0" applyNumberFormat="1" applyFont="1" applyFill="1" applyBorder="1" applyAlignment="1">
      <alignment horizontal="left"/>
    </xf>
    <xf numFmtId="166" fontId="9" fillId="3" borderId="28" xfId="0" applyNumberFormat="1" applyFont="1" applyFill="1" applyBorder="1"/>
    <xf numFmtId="166" fontId="10" fillId="3" borderId="28" xfId="0" applyNumberFormat="1" applyFont="1" applyFill="1" applyBorder="1"/>
    <xf numFmtId="166" fontId="10" fillId="3" borderId="29" xfId="0" applyNumberFormat="1" applyFont="1" applyFill="1" applyBorder="1"/>
    <xf numFmtId="166" fontId="11" fillId="3" borderId="30" xfId="0" applyNumberFormat="1" applyFont="1" applyFill="1" applyBorder="1" applyAlignment="1">
      <alignment vertical="center"/>
    </xf>
    <xf numFmtId="166" fontId="11" fillId="3" borderId="31" xfId="0" applyNumberFormat="1" applyFont="1" applyFill="1" applyBorder="1" applyAlignment="1">
      <alignment vertical="center"/>
    </xf>
    <xf numFmtId="166" fontId="4" fillId="3" borderId="31" xfId="0" applyNumberFormat="1" applyFont="1" applyFill="1" applyBorder="1" applyAlignment="1">
      <alignment vertical="center"/>
    </xf>
    <xf numFmtId="166" fontId="4" fillId="3" borderId="32" xfId="0" applyNumberFormat="1" applyFont="1" applyFill="1" applyBorder="1" applyAlignment="1">
      <alignment vertical="center"/>
    </xf>
    <xf numFmtId="166" fontId="4" fillId="3" borderId="7" xfId="0" applyNumberFormat="1" applyFont="1" applyFill="1" applyBorder="1" applyAlignment="1">
      <alignment vertical="center"/>
    </xf>
    <xf numFmtId="166" fontId="4" fillId="3" borderId="8" xfId="0" applyNumberFormat="1" applyFont="1" applyFill="1" applyBorder="1" applyAlignment="1">
      <alignment vertical="center"/>
    </xf>
    <xf numFmtId="166" fontId="4" fillId="3" borderId="26" xfId="0" applyNumberFormat="1" applyFont="1" applyFill="1" applyBorder="1" applyAlignment="1">
      <alignment vertical="center"/>
    </xf>
    <xf numFmtId="49" fontId="4" fillId="3" borderId="33" xfId="0" applyNumberFormat="1" applyFont="1" applyFill="1" applyBorder="1" applyAlignment="1">
      <alignment vertical="center"/>
    </xf>
    <xf numFmtId="166" fontId="4" fillId="3" borderId="34" xfId="0" applyNumberFormat="1" applyFont="1" applyFill="1" applyBorder="1" applyAlignment="1">
      <alignment vertical="center"/>
    </xf>
    <xf numFmtId="166" fontId="12" fillId="3" borderId="34" xfId="0" applyNumberFormat="1" applyFont="1" applyFill="1" applyBorder="1" applyAlignment="1">
      <alignment vertical="center"/>
    </xf>
    <xf numFmtId="166" fontId="4" fillId="3" borderId="35" xfId="0" applyNumberFormat="1" applyFont="1" applyFill="1" applyBorder="1" applyAlignment="1">
      <alignment vertical="center"/>
    </xf>
    <xf numFmtId="166" fontId="4" fillId="3" borderId="0" xfId="0" applyNumberFormat="1" applyFont="1" applyFill="1" applyBorder="1" applyAlignment="1">
      <alignment horizontal="center" vertical="center"/>
    </xf>
    <xf numFmtId="168" fontId="4" fillId="0" borderId="36" xfId="1" applyNumberFormat="1" applyFont="1" applyBorder="1" applyAlignment="1" applyProtection="1">
      <alignment horizontal="center" vertical="center"/>
    </xf>
    <xf numFmtId="10" fontId="4" fillId="0" borderId="33" xfId="1" applyNumberFormat="1" applyFont="1" applyBorder="1" applyAlignment="1" applyProtection="1">
      <alignment horizontal="center" vertical="center"/>
    </xf>
    <xf numFmtId="10" fontId="0" fillId="4" borderId="37" xfId="3" applyNumberFormat="1" applyFont="1" applyFill="1" applyBorder="1" applyAlignment="1" applyProtection="1">
      <alignment horizontal="center" vertical="center"/>
    </xf>
    <xf numFmtId="168" fontId="0" fillId="3" borderId="34" xfId="1" applyNumberFormat="1" applyFont="1" applyFill="1" applyBorder="1" applyAlignment="1" applyProtection="1">
      <alignment horizontal="center" vertical="center"/>
    </xf>
    <xf numFmtId="168" fontId="0" fillId="3" borderId="33" xfId="1" applyNumberFormat="1" applyFont="1" applyFill="1" applyBorder="1" applyAlignment="1" applyProtection="1">
      <alignment horizontal="center" vertical="center"/>
    </xf>
    <xf numFmtId="10" fontId="0" fillId="4" borderId="36" xfId="1" applyNumberFormat="1" applyFont="1" applyFill="1" applyBorder="1" applyAlignment="1" applyProtection="1">
      <alignment horizontal="center" vertical="center"/>
    </xf>
    <xf numFmtId="168" fontId="4" fillId="0" borderId="0" xfId="1" applyNumberFormat="1" applyFont="1" applyBorder="1" applyAlignment="1" applyProtection="1">
      <alignment horizontal="center" vertical="center"/>
    </xf>
    <xf numFmtId="166" fontId="0" fillId="3" borderId="0" xfId="0" applyNumberFormat="1" applyFill="1" applyBorder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168" fontId="0" fillId="3" borderId="0" xfId="0" applyNumberFormat="1" applyFill="1" applyBorder="1" applyAlignment="1">
      <alignment horizontal="center" vertical="center"/>
    </xf>
    <xf numFmtId="168" fontId="4" fillId="0" borderId="39" xfId="1" applyNumberFormat="1" applyFont="1" applyBorder="1" applyAlignment="1" applyProtection="1">
      <alignment horizontal="center" vertical="center"/>
    </xf>
    <xf numFmtId="10" fontId="4" fillId="0" borderId="38" xfId="1" applyNumberFormat="1" applyFont="1" applyBorder="1" applyAlignment="1" applyProtection="1">
      <alignment horizontal="center" vertical="center"/>
    </xf>
    <xf numFmtId="10" fontId="0" fillId="4" borderId="40" xfId="3" applyNumberFormat="1" applyFont="1" applyFill="1" applyBorder="1" applyAlignment="1" applyProtection="1">
      <alignment horizontal="center" vertical="center"/>
    </xf>
    <xf numFmtId="168" fontId="0" fillId="3" borderId="41" xfId="1" applyNumberFormat="1" applyFont="1" applyFill="1" applyBorder="1" applyAlignment="1" applyProtection="1">
      <alignment horizontal="center" vertical="center"/>
    </xf>
    <xf numFmtId="168" fontId="0" fillId="3" borderId="38" xfId="1" applyNumberFormat="1" applyFont="1" applyFill="1" applyBorder="1" applyAlignment="1" applyProtection="1">
      <alignment horizontal="center" vertical="center"/>
    </xf>
    <xf numFmtId="10" fontId="0" fillId="4" borderId="9" xfId="1" applyNumberFormat="1" applyFont="1" applyFill="1" applyBorder="1" applyAlignment="1" applyProtection="1">
      <alignment horizontal="center" vertical="center"/>
    </xf>
    <xf numFmtId="168" fontId="13" fillId="3" borderId="36" xfId="1" applyNumberFormat="1" applyFont="1" applyFill="1" applyBorder="1" applyAlignment="1" applyProtection="1">
      <alignment horizontal="center" vertical="center"/>
    </xf>
    <xf numFmtId="10" fontId="4" fillId="0" borderId="36" xfId="1" applyNumberFormat="1" applyFont="1" applyBorder="1" applyAlignment="1" applyProtection="1">
      <alignment horizontal="center" vertical="center"/>
    </xf>
    <xf numFmtId="4" fontId="0" fillId="3" borderId="0" xfId="0" applyNumberFormat="1" applyFill="1" applyBorder="1" applyAlignment="1">
      <alignment horizontal="center" vertical="center"/>
    </xf>
    <xf numFmtId="166" fontId="0" fillId="3" borderId="0" xfId="0" applyNumberFormat="1" applyFill="1"/>
    <xf numFmtId="168" fontId="0" fillId="3" borderId="0" xfId="0" applyNumberFormat="1" applyFill="1"/>
    <xf numFmtId="168" fontId="0" fillId="3" borderId="0" xfId="1" applyNumberFormat="1" applyFont="1" applyFill="1" applyBorder="1" applyAlignment="1" applyProtection="1"/>
    <xf numFmtId="9" fontId="14" fillId="3" borderId="0" xfId="3" applyFont="1" applyFill="1" applyBorder="1" applyAlignment="1" applyProtection="1"/>
    <xf numFmtId="166" fontId="14" fillId="3" borderId="0" xfId="0" applyNumberFormat="1" applyFont="1" applyFill="1"/>
    <xf numFmtId="1" fontId="0" fillId="0" borderId="0" xfId="0" applyNumberFormat="1" applyFont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6" borderId="17" xfId="0" applyFont="1" applyFill="1" applyBorder="1"/>
    <xf numFmtId="0" fontId="4" fillId="6" borderId="42" xfId="0" applyFont="1" applyFill="1" applyBorder="1"/>
    <xf numFmtId="0" fontId="0" fillId="0" borderId="17" xfId="0" applyFont="1" applyBorder="1"/>
    <xf numFmtId="169" fontId="0" fillId="0" borderId="1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1" fontId="1" fillId="0" borderId="0" xfId="0" applyNumberFormat="1" applyFont="1" applyAlignment="1">
      <alignment vertical="center"/>
    </xf>
    <xf numFmtId="0" fontId="0" fillId="0" borderId="0" xfId="0" applyFont="1" applyBorder="1" applyAlignment="1">
      <alignment horizontal="center"/>
    </xf>
    <xf numFmtId="0" fontId="4" fillId="0" borderId="17" xfId="0" applyFont="1" applyBorder="1"/>
    <xf numFmtId="10" fontId="5" fillId="0" borderId="16" xfId="4" applyNumberFormat="1" applyFont="1" applyBorder="1" applyAlignment="1" applyProtection="1">
      <alignment horizontal="center"/>
    </xf>
    <xf numFmtId="170" fontId="0" fillId="0" borderId="43" xfId="0" applyNumberFormat="1" applyFont="1" applyBorder="1" applyAlignment="1" applyProtection="1">
      <alignment horizontal="right"/>
    </xf>
    <xf numFmtId="10" fontId="0" fillId="0" borderId="49" xfId="3" applyNumberFormat="1" applyFont="1" applyBorder="1" applyAlignment="1" applyProtection="1"/>
    <xf numFmtId="2" fontId="4" fillId="6" borderId="17" xfId="0" applyNumberFormat="1" applyFont="1" applyFill="1" applyBorder="1" applyAlignment="1">
      <alignment horizontal="center"/>
    </xf>
    <xf numFmtId="10" fontId="0" fillId="0" borderId="45" xfId="4" applyNumberFormat="1" applyFont="1" applyBorder="1" applyAlignment="1" applyProtection="1">
      <alignment horizontal="center"/>
    </xf>
    <xf numFmtId="170" fontId="6" fillId="0" borderId="45" xfId="0" applyNumberFormat="1" applyFont="1" applyBorder="1" applyAlignment="1" applyProtection="1">
      <alignment horizontal="right"/>
    </xf>
    <xf numFmtId="10" fontId="0" fillId="0" borderId="50" xfId="4" applyNumberFormat="1" applyFont="1" applyBorder="1" applyAlignment="1" applyProtection="1">
      <alignment horizontal="center"/>
    </xf>
    <xf numFmtId="170" fontId="0" fillId="0" borderId="50" xfId="0" applyNumberFormat="1" applyFont="1" applyBorder="1" applyAlignment="1" applyProtection="1"/>
    <xf numFmtId="10" fontId="0" fillId="0" borderId="16" xfId="4" applyNumberFormat="1" applyFont="1" applyBorder="1" applyAlignment="1" applyProtection="1">
      <alignment horizontal="center"/>
    </xf>
    <xf numFmtId="10" fontId="5" fillId="0" borderId="49" xfId="4" applyNumberFormat="1" applyFont="1" applyBorder="1" applyAlignment="1" applyProtection="1">
      <alignment horizontal="center"/>
    </xf>
    <xf numFmtId="10" fontId="6" fillId="0" borderId="49" xfId="4" applyNumberFormat="1" applyFont="1" applyBorder="1" applyAlignment="1" applyProtection="1">
      <alignment horizontal="center"/>
    </xf>
    <xf numFmtId="170" fontId="6" fillId="0" borderId="43" xfId="0" applyNumberFormat="1" applyFont="1" applyBorder="1" applyAlignment="1" applyProtection="1">
      <alignment horizontal="center"/>
    </xf>
    <xf numFmtId="170" fontId="0" fillId="0" borderId="50" xfId="0" applyNumberFormat="1" applyFont="1" applyBorder="1" applyAlignment="1" applyProtection="1">
      <alignment horizontal="center"/>
    </xf>
    <xf numFmtId="170" fontId="0" fillId="0" borderId="43" xfId="0" applyNumberFormat="1" applyFont="1" applyBorder="1" applyAlignment="1" applyProtection="1">
      <alignment horizontal="center" vertical="center"/>
    </xf>
    <xf numFmtId="171" fontId="0" fillId="0" borderId="0" xfId="0" applyNumberFormat="1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1" fontId="1" fillId="0" borderId="2" xfId="0" applyNumberFormat="1" applyFont="1" applyBorder="1" applyAlignment="1" applyProtection="1">
      <alignment vertical="center"/>
      <protection locked="0"/>
    </xf>
    <xf numFmtId="10" fontId="1" fillId="0" borderId="3" xfId="3" applyNumberFormat="1" applyFont="1" applyBorder="1" applyAlignment="1" applyProtection="1">
      <alignment vertical="center"/>
      <protection locked="0"/>
    </xf>
    <xf numFmtId="1" fontId="1" fillId="0" borderId="3" xfId="0" applyNumberFormat="1" applyFont="1" applyBorder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Protection="1">
      <protection locked="0"/>
    </xf>
    <xf numFmtId="1" fontId="1" fillId="0" borderId="3" xfId="0" applyNumberFormat="1" applyFont="1" applyBorder="1" applyAlignment="1" applyProtection="1">
      <alignment horizontal="center" vertical="center"/>
      <protection locked="0"/>
    </xf>
    <xf numFmtId="1" fontId="1" fillId="0" borderId="0" xfId="0" applyNumberFormat="1" applyFont="1" applyBorder="1" applyAlignment="1" applyProtection="1">
      <alignment vertical="center"/>
      <protection locked="0"/>
    </xf>
    <xf numFmtId="1" fontId="1" fillId="0" borderId="5" xfId="0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1" fontId="2" fillId="0" borderId="0" xfId="0" applyNumberFormat="1" applyFont="1" applyBorder="1" applyAlignment="1" applyProtection="1">
      <alignment vertical="center"/>
      <protection locked="0"/>
    </xf>
    <xf numFmtId="1" fontId="2" fillId="0" borderId="5" xfId="0" applyNumberFormat="1" applyFont="1" applyBorder="1" applyAlignment="1" applyProtection="1">
      <alignment vertical="center"/>
      <protection locked="0"/>
    </xf>
    <xf numFmtId="1" fontId="3" fillId="0" borderId="0" xfId="0" applyNumberFormat="1" applyFont="1" applyBorder="1" applyAlignment="1" applyProtection="1">
      <alignment vertical="center"/>
      <protection locked="0"/>
    </xf>
    <xf numFmtId="1" fontId="1" fillId="0" borderId="4" xfId="0" applyNumberFormat="1" applyFont="1" applyBorder="1" applyAlignment="1" applyProtection="1">
      <alignment horizontal="center" vertical="center"/>
      <protection locked="0"/>
    </xf>
    <xf numFmtId="1" fontId="1" fillId="0" borderId="0" xfId="0" applyNumberFormat="1" applyFont="1" applyBorder="1" applyAlignment="1" applyProtection="1">
      <alignment horizontal="center" vertical="center"/>
      <protection locked="0"/>
    </xf>
    <xf numFmtId="1" fontId="1" fillId="0" borderId="0" xfId="0" applyNumberFormat="1" applyFont="1" applyBorder="1" applyAlignment="1" applyProtection="1">
      <alignment horizontal="right" vertical="center"/>
      <protection locked="0"/>
    </xf>
    <xf numFmtId="1" fontId="1" fillId="0" borderId="5" xfId="0" applyNumberFormat="1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" fontId="1" fillId="0" borderId="8" xfId="0" applyNumberFormat="1" applyFont="1" applyBorder="1" applyAlignment="1" applyProtection="1">
      <alignment horizontal="right" vertical="center"/>
      <protection locked="0"/>
    </xf>
    <xf numFmtId="4" fontId="4" fillId="0" borderId="8" xfId="0" applyNumberFormat="1" applyFont="1" applyBorder="1" applyAlignment="1" applyProtection="1">
      <alignment horizontal="right" vertical="center" wrapText="1"/>
      <protection locked="0"/>
    </xf>
    <xf numFmtId="10" fontId="4" fillId="0" borderId="8" xfId="3" applyNumberFormat="1" applyFont="1" applyBorder="1" applyAlignment="1" applyProtection="1">
      <alignment horizontal="left" vertical="center" wrapText="1"/>
      <protection locked="0"/>
    </xf>
    <xf numFmtId="9" fontId="4" fillId="2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4" xfId="0" applyFont="1" applyBorder="1" applyProtection="1">
      <protection locked="0"/>
    </xf>
    <xf numFmtId="1" fontId="0" fillId="0" borderId="4" xfId="0" applyNumberFormat="1" applyFont="1" applyBorder="1" applyProtection="1">
      <protection locked="0"/>
    </xf>
    <xf numFmtId="166" fontId="0" fillId="3" borderId="0" xfId="0" applyNumberFormat="1" applyFill="1" applyBorder="1" applyProtection="1"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166" fontId="0" fillId="3" borderId="8" xfId="0" applyNumberFormat="1" applyFill="1" applyBorder="1" applyProtection="1">
      <protection locked="0"/>
    </xf>
    <xf numFmtId="0" fontId="0" fillId="0" borderId="26" xfId="0" applyBorder="1" applyProtection="1"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1" fontId="1" fillId="0" borderId="4" xfId="0" applyNumberFormat="1" applyFont="1" applyBorder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Border="1" applyAlignment="1" applyProtection="1">
      <alignment horizontal="center" vertical="center"/>
      <protection locked="0"/>
    </xf>
    <xf numFmtId="164" fontId="1" fillId="0" borderId="8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69" fontId="0" fillId="0" borderId="49" xfId="3" applyNumberFormat="1" applyFont="1" applyBorder="1" applyAlignment="1" applyProtection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170" fontId="5" fillId="0" borderId="47" xfId="0" applyNumberFormat="1" applyFont="1" applyBorder="1" applyAlignment="1" applyProtection="1">
      <alignment horizontal="center"/>
    </xf>
    <xf numFmtId="170" fontId="0" fillId="0" borderId="17" xfId="0" applyNumberFormat="1" applyFont="1" applyBorder="1" applyAlignment="1" applyProtection="1">
      <alignment horizontal="center" vertical="center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9" fontId="0" fillId="0" borderId="15" xfId="0" applyNumberFormat="1" applyFont="1" applyBorder="1" applyAlignment="1" applyProtection="1">
      <alignment wrapText="1"/>
    </xf>
    <xf numFmtId="49" fontId="0" fillId="0" borderId="16" xfId="0" applyNumberFormat="1" applyFont="1" applyBorder="1" applyAlignment="1" applyProtection="1">
      <alignment wrapText="1"/>
    </xf>
    <xf numFmtId="0" fontId="0" fillId="0" borderId="15" xfId="0" applyFont="1" applyBorder="1" applyAlignment="1" applyProtection="1">
      <alignment wrapText="1"/>
    </xf>
    <xf numFmtId="0" fontId="0" fillId="0" borderId="17" xfId="0" applyFont="1" applyBorder="1" applyAlignment="1" applyProtection="1">
      <alignment horizontal="center" wrapText="1"/>
    </xf>
    <xf numFmtId="4" fontId="0" fillId="0" borderId="17" xfId="0" applyNumberFormat="1" applyFont="1" applyBorder="1" applyAlignment="1" applyProtection="1">
      <alignment horizontal="center" wrapText="1"/>
    </xf>
    <xf numFmtId="4" fontId="0" fillId="0" borderId="18" xfId="0" applyNumberFormat="1" applyFont="1" applyBorder="1" applyAlignment="1" applyProtection="1">
      <alignment horizontal="center" wrapText="1"/>
    </xf>
    <xf numFmtId="0" fontId="0" fillId="0" borderId="0" xfId="0" applyBorder="1" applyProtection="1"/>
    <xf numFmtId="0" fontId="0" fillId="0" borderId="19" xfId="0" applyBorder="1" applyProtection="1"/>
    <xf numFmtId="165" fontId="5" fillId="0" borderId="17" xfId="2" applyBorder="1" applyProtection="1"/>
    <xf numFmtId="165" fontId="5" fillId="0" borderId="18" xfId="2" applyBorder="1" applyProtection="1"/>
    <xf numFmtId="4" fontId="0" fillId="0" borderId="0" xfId="0" applyNumberFormat="1" applyBorder="1" applyAlignment="1" applyProtection="1">
      <alignment wrapText="1"/>
    </xf>
    <xf numFmtId="165" fontId="5" fillId="0" borderId="19" xfId="2" applyBorder="1" applyAlignment="1" applyProtection="1"/>
    <xf numFmtId="49" fontId="4" fillId="0" borderId="15" xfId="0" applyNumberFormat="1" applyFont="1" applyBorder="1" applyAlignment="1" applyProtection="1">
      <alignment wrapText="1"/>
    </xf>
    <xf numFmtId="49" fontId="4" fillId="0" borderId="16" xfId="0" applyNumberFormat="1" applyFont="1" applyBorder="1" applyAlignment="1" applyProtection="1">
      <alignment wrapText="1"/>
    </xf>
    <xf numFmtId="0" fontId="4" fillId="0" borderId="15" xfId="0" applyFont="1" applyBorder="1" applyAlignment="1" applyProtection="1">
      <alignment wrapText="1"/>
    </xf>
    <xf numFmtId="0" fontId="4" fillId="0" borderId="17" xfId="0" applyFont="1" applyBorder="1" applyAlignment="1" applyProtection="1">
      <alignment horizontal="center" wrapText="1"/>
    </xf>
    <xf numFmtId="4" fontId="4" fillId="0" borderId="17" xfId="0" applyNumberFormat="1" applyFont="1" applyBorder="1" applyAlignment="1" applyProtection="1">
      <alignment horizontal="center" wrapText="1"/>
    </xf>
    <xf numFmtId="4" fontId="4" fillId="0" borderId="0" xfId="0" applyNumberFormat="1" applyFont="1" applyBorder="1" applyAlignment="1" applyProtection="1">
      <alignment wrapText="1"/>
    </xf>
    <xf numFmtId="165" fontId="6" fillId="0" borderId="19" xfId="2" applyFont="1" applyBorder="1" applyAlignment="1" applyProtection="1"/>
    <xf numFmtId="49" fontId="4" fillId="0" borderId="20" xfId="0" applyNumberFormat="1" applyFont="1" applyBorder="1" applyAlignment="1" applyProtection="1">
      <alignment wrapText="1"/>
    </xf>
    <xf numFmtId="49" fontId="4" fillId="0" borderId="21" xfId="0" applyNumberFormat="1" applyFont="1" applyBorder="1" applyAlignment="1" applyProtection="1">
      <alignment wrapText="1"/>
    </xf>
    <xf numFmtId="0" fontId="4" fillId="0" borderId="22" xfId="0" applyFont="1" applyBorder="1" applyAlignment="1" applyProtection="1">
      <alignment wrapText="1"/>
    </xf>
    <xf numFmtId="0" fontId="4" fillId="0" borderId="23" xfId="0" applyFont="1" applyBorder="1" applyAlignment="1" applyProtection="1">
      <alignment horizontal="center" wrapText="1"/>
    </xf>
    <xf numFmtId="4" fontId="4" fillId="0" borderId="23" xfId="0" applyNumberFormat="1" applyFont="1" applyBorder="1" applyAlignment="1" applyProtection="1">
      <alignment horizontal="center" wrapText="1"/>
    </xf>
    <xf numFmtId="165" fontId="5" fillId="0" borderId="23" xfId="2" applyBorder="1" applyProtection="1"/>
    <xf numFmtId="165" fontId="5" fillId="0" borderId="24" xfId="2" applyBorder="1" applyProtection="1"/>
    <xf numFmtId="165" fontId="6" fillId="0" borderId="25" xfId="2" applyFont="1" applyBorder="1" applyAlignment="1" applyProtection="1"/>
    <xf numFmtId="49" fontId="4" fillId="0" borderId="4" xfId="0" applyNumberFormat="1" applyFont="1" applyBorder="1" applyAlignment="1" applyProtection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0" fillId="0" borderId="4" xfId="0" applyFont="1" applyBorder="1" applyProtection="1"/>
    <xf numFmtId="0" fontId="0" fillId="0" borderId="0" xfId="0" applyProtection="1"/>
    <xf numFmtId="49" fontId="4" fillId="3" borderId="36" xfId="0" applyNumberFormat="1" applyFont="1" applyFill="1" applyBorder="1" applyAlignment="1" applyProtection="1">
      <alignment horizontal="center" vertical="center"/>
    </xf>
    <xf numFmtId="166" fontId="4" fillId="3" borderId="36" xfId="0" applyNumberFormat="1" applyFont="1" applyFill="1" applyBorder="1" applyAlignment="1" applyProtection="1">
      <alignment horizontal="center" vertical="center"/>
    </xf>
    <xf numFmtId="166" fontId="4" fillId="3" borderId="9" xfId="0" applyNumberFormat="1" applyFont="1" applyFill="1" applyBorder="1" applyAlignment="1" applyProtection="1">
      <alignment horizontal="center" vertical="center"/>
    </xf>
    <xf numFmtId="49" fontId="4" fillId="3" borderId="33" xfId="0" applyNumberFormat="1" applyFont="1" applyFill="1" applyBorder="1" applyAlignment="1" applyProtection="1">
      <alignment horizontal="center" vertical="center"/>
    </xf>
    <xf numFmtId="166" fontId="4" fillId="3" borderId="36" xfId="0" applyNumberFormat="1" applyFont="1" applyFill="1" applyBorder="1" applyAlignment="1" applyProtection="1">
      <alignment horizontal="left" vertical="center" wrapText="1"/>
    </xf>
    <xf numFmtId="166" fontId="4" fillId="3" borderId="36" xfId="0" applyNumberFormat="1" applyFont="1" applyFill="1" applyBorder="1" applyAlignment="1" applyProtection="1">
      <alignment horizontal="left" vertical="center"/>
    </xf>
    <xf numFmtId="49" fontId="4" fillId="3" borderId="38" xfId="0" applyNumberFormat="1" applyFont="1" applyFill="1" applyBorder="1" applyAlignment="1" applyProtection="1">
      <alignment horizontal="center" vertical="center"/>
    </xf>
    <xf numFmtId="166" fontId="4" fillId="3" borderId="9" xfId="0" applyNumberFormat="1" applyFont="1" applyFill="1" applyBorder="1" applyAlignment="1" applyProtection="1">
      <alignment horizontal="left" vertical="center"/>
    </xf>
    <xf numFmtId="166" fontId="11" fillId="3" borderId="36" xfId="0" applyNumberFormat="1" applyFont="1" applyFill="1" applyBorder="1" applyAlignment="1" applyProtection="1">
      <alignment horizontal="center" vertical="center"/>
    </xf>
    <xf numFmtId="168" fontId="0" fillId="3" borderId="35" xfId="0" applyNumberFormat="1" applyFill="1" applyBorder="1" applyAlignment="1" applyProtection="1">
      <alignment horizontal="center" vertical="center"/>
    </xf>
    <xf numFmtId="168" fontId="0" fillId="5" borderId="36" xfId="0" applyNumberFormat="1" applyFont="1" applyFill="1" applyBorder="1" applyAlignment="1" applyProtection="1">
      <alignment horizontal="center" vertical="center"/>
    </xf>
    <xf numFmtId="0" fontId="15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44" xfId="0" applyBorder="1" applyProtection="1"/>
    <xf numFmtId="0" fontId="0" fillId="0" borderId="45" xfId="0" applyFont="1" applyBorder="1" applyProtection="1"/>
    <xf numFmtId="0" fontId="0" fillId="0" borderId="45" xfId="0" applyBorder="1" applyProtection="1"/>
    <xf numFmtId="0" fontId="0" fillId="0" borderId="45" xfId="0" applyBorder="1" applyAlignment="1" applyProtection="1">
      <alignment horizontal="center"/>
    </xf>
    <xf numFmtId="0" fontId="0" fillId="0" borderId="46" xfId="0" applyBorder="1" applyProtection="1"/>
    <xf numFmtId="0" fontId="0" fillId="0" borderId="47" xfId="0" applyBorder="1" applyProtection="1"/>
    <xf numFmtId="0" fontId="6" fillId="0" borderId="0" xfId="0" applyFont="1" applyBorder="1" applyProtection="1"/>
    <xf numFmtId="0" fontId="0" fillId="0" borderId="0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/>
    </xf>
    <xf numFmtId="0" fontId="0" fillId="0" borderId="48" xfId="0" applyBorder="1" applyProtection="1"/>
    <xf numFmtId="0" fontId="0" fillId="0" borderId="47" xfId="0" applyBorder="1" applyAlignment="1" applyProtection="1">
      <alignment horizontal="center"/>
    </xf>
    <xf numFmtId="0" fontId="0" fillId="0" borderId="43" xfId="0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170" fontId="6" fillId="0" borderId="0" xfId="0" applyNumberFormat="1" applyFont="1" applyBorder="1" applyProtection="1"/>
    <xf numFmtId="0" fontId="0" fillId="0" borderId="11" xfId="0" applyBorder="1" applyProtection="1"/>
    <xf numFmtId="0" fontId="0" fillId="0" borderId="50" xfId="0" applyBorder="1" applyProtection="1"/>
    <xf numFmtId="0" fontId="0" fillId="0" borderId="50" xfId="0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Alignment="1" applyProtection="1">
      <alignment horizontal="right"/>
    </xf>
    <xf numFmtId="0" fontId="0" fillId="0" borderId="43" xfId="0" applyFont="1" applyBorder="1" applyAlignment="1" applyProtection="1">
      <alignment horizontal="center"/>
    </xf>
    <xf numFmtId="0" fontId="6" fillId="0" borderId="16" xfId="0" applyFont="1" applyBorder="1" applyAlignment="1" applyProtection="1">
      <alignment horizontal="right"/>
    </xf>
    <xf numFmtId="0" fontId="6" fillId="0" borderId="16" xfId="0" applyFont="1" applyBorder="1" applyAlignment="1" applyProtection="1">
      <alignment horizontal="right" vertical="center"/>
    </xf>
    <xf numFmtId="0" fontId="6" fillId="0" borderId="43" xfId="0" applyFont="1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0" fontId="6" fillId="0" borderId="4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/>
    </xf>
    <xf numFmtId="0" fontId="6" fillId="0" borderId="16" xfId="0" applyFont="1" applyBorder="1" applyAlignment="1" applyProtection="1">
      <alignment horizontal="right"/>
    </xf>
  </cellXfs>
  <cellStyles count="5">
    <cellStyle name="Moeda" xfId="2" builtinId="4"/>
    <cellStyle name="Normal" xfId="0" builtinId="0"/>
    <cellStyle name="Percentagem" xfId="3" builtinId="5"/>
    <cellStyle name="Texto Explicativo" xfId="4" builtinId="53" customBuiltin="1"/>
    <cellStyle name="Vírgula" xfId="1" builtinId="3"/>
  </cellStyles>
  <dxfs count="5">
    <dxf>
      <font>
        <color rgb="FF000000"/>
        <name val="Calibri"/>
      </font>
    </dxf>
    <dxf>
      <font>
        <b/>
        <i val="0"/>
        <color rgb="FF000000"/>
      </font>
      <fill>
        <patternFill>
          <bgColor rgb="FFFFFFFF"/>
        </patternFill>
      </fill>
    </dxf>
    <dxf>
      <font>
        <color rgb="FF000000"/>
        <name val="Calibri"/>
      </font>
    </dxf>
    <dxf>
      <font>
        <b/>
        <i val="0"/>
        <color rgb="FF000000"/>
      </font>
      <fill>
        <patternFill>
          <bgColor rgb="FFFFFFFF"/>
        </patternFill>
      </fill>
    </dxf>
    <dxf>
      <font>
        <b/>
        <i val="0"/>
        <color rgb="FFFFFFFF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BFFC8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78441</xdr:rowOff>
    </xdr:from>
    <xdr:to>
      <xdr:col>1</xdr:col>
      <xdr:colOff>408240</xdr:colOff>
      <xdr:row>5</xdr:row>
      <xdr:rowOff>167361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 l="1733" t="5038"/>
        <a:stretch/>
      </xdr:blipFill>
      <xdr:spPr>
        <a:xfrm>
          <a:off x="0" y="78441"/>
          <a:ext cx="744416" cy="1063832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128880</xdr:colOff>
      <xdr:row>0</xdr:row>
      <xdr:rowOff>125640</xdr:rowOff>
    </xdr:from>
    <xdr:to>
      <xdr:col>0</xdr:col>
      <xdr:colOff>823320</xdr:colOff>
      <xdr:row>4</xdr:row>
      <xdr:rowOff>154800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28880" y="125640"/>
          <a:ext cx="694440" cy="105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162000</xdr:colOff>
      <xdr:row>0</xdr:row>
      <xdr:rowOff>0</xdr:rowOff>
    </xdr:from>
    <xdr:to>
      <xdr:col>1</xdr:col>
      <xdr:colOff>132480</xdr:colOff>
      <xdr:row>5</xdr:row>
      <xdr:rowOff>56880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2000" y="0"/>
          <a:ext cx="665640" cy="10090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7"/>
  <sheetViews>
    <sheetView tabSelected="1" topLeftCell="A9" zoomScale="85" zoomScaleNormal="85" workbookViewId="0">
      <selection activeCell="M33" sqref="M33"/>
    </sheetView>
  </sheetViews>
  <sheetFormatPr defaultRowHeight="15" x14ac:dyDescent="0.25"/>
  <cols>
    <col min="1" max="1" width="5"/>
    <col min="2" max="2" width="10.5703125"/>
    <col min="3" max="3" width="45.28515625"/>
    <col min="4" max="4" width="6.5703125"/>
    <col min="6" max="6" width="10.5703125"/>
    <col min="7" max="7" width="15.5703125" customWidth="1"/>
    <col min="8" max="11" width="0" hidden="1"/>
    <col min="12" max="12" width="2.5703125" hidden="1" customWidth="1"/>
    <col min="13" max="13" width="18.85546875"/>
    <col min="14" max="14" width="4.140625"/>
    <col min="15" max="1025" width="8.5703125"/>
  </cols>
  <sheetData>
    <row r="1" spans="1:19" x14ac:dyDescent="0.25">
      <c r="A1" s="113" t="s">
        <v>0</v>
      </c>
      <c r="B1" s="113"/>
      <c r="C1" s="113"/>
      <c r="D1" s="113"/>
      <c r="E1" s="113"/>
      <c r="F1" s="113"/>
      <c r="G1" s="113"/>
      <c r="H1" s="82"/>
      <c r="I1" s="83">
        <v>0.26379999999999998</v>
      </c>
      <c r="J1" s="84"/>
      <c r="K1" s="84"/>
      <c r="L1" s="84"/>
      <c r="M1" s="82"/>
      <c r="N1" s="85"/>
      <c r="O1" s="86"/>
      <c r="P1" s="86"/>
      <c r="Q1" s="86"/>
      <c r="R1" s="86"/>
      <c r="S1" s="86"/>
    </row>
    <row r="2" spans="1:19" x14ac:dyDescent="0.25">
      <c r="A2" s="114" t="s">
        <v>1</v>
      </c>
      <c r="B2" s="114"/>
      <c r="C2" s="114"/>
      <c r="D2" s="114"/>
      <c r="E2" s="114"/>
      <c r="F2" s="114"/>
      <c r="G2" s="114"/>
      <c r="H2" s="87"/>
      <c r="I2" s="88"/>
      <c r="J2" s="88"/>
      <c r="K2" s="88"/>
      <c r="L2" s="88"/>
      <c r="M2" s="89"/>
      <c r="N2" s="90"/>
      <c r="O2" s="86"/>
      <c r="P2" s="86"/>
      <c r="Q2" s="86"/>
      <c r="R2" s="86"/>
      <c r="S2" s="86"/>
    </row>
    <row r="3" spans="1:19" x14ac:dyDescent="0.25">
      <c r="A3" s="114" t="s">
        <v>2</v>
      </c>
      <c r="B3" s="114"/>
      <c r="C3" s="114"/>
      <c r="D3" s="114"/>
      <c r="E3" s="114"/>
      <c r="F3" s="114"/>
      <c r="G3" s="114"/>
      <c r="H3" s="87"/>
      <c r="I3" s="88"/>
      <c r="J3" s="88"/>
      <c r="K3" s="88"/>
      <c r="L3" s="88"/>
      <c r="M3" s="89"/>
      <c r="N3" s="90"/>
      <c r="O3" s="86"/>
      <c r="P3" s="86"/>
      <c r="Q3" s="86"/>
      <c r="R3" s="86"/>
      <c r="S3" s="86"/>
    </row>
    <row r="4" spans="1:19" ht="16.5" customHeight="1" x14ac:dyDescent="0.25">
      <c r="A4" s="114" t="s">
        <v>3</v>
      </c>
      <c r="B4" s="114"/>
      <c r="C4" s="114"/>
      <c r="D4" s="114"/>
      <c r="E4" s="114"/>
      <c r="F4" s="114"/>
      <c r="G4" s="114"/>
      <c r="H4" s="87"/>
      <c r="I4" s="91"/>
      <c r="J4" s="91"/>
      <c r="K4" s="91"/>
      <c r="L4" s="91"/>
      <c r="M4" s="92"/>
      <c r="N4" s="90"/>
      <c r="O4" s="86"/>
      <c r="P4" s="86"/>
      <c r="Q4" s="86"/>
      <c r="R4" s="86"/>
      <c r="S4" s="86"/>
    </row>
    <row r="5" spans="1:19" ht="15" customHeight="1" x14ac:dyDescent="0.25">
      <c r="A5" s="114" t="s">
        <v>4</v>
      </c>
      <c r="B5" s="114"/>
      <c r="C5" s="114"/>
      <c r="D5" s="114"/>
      <c r="E5" s="114"/>
      <c r="F5" s="114"/>
      <c r="G5" s="114"/>
      <c r="H5" s="87"/>
      <c r="I5" s="93"/>
      <c r="J5" s="93"/>
      <c r="K5" s="93"/>
      <c r="L5" s="93"/>
      <c r="M5" s="115" t="s">
        <v>5</v>
      </c>
      <c r="N5" s="90"/>
      <c r="O5" s="86"/>
      <c r="P5" s="86"/>
      <c r="Q5" s="86"/>
      <c r="R5" s="86"/>
      <c r="S5" s="86"/>
    </row>
    <row r="6" spans="1:19" ht="15.75" x14ac:dyDescent="0.25">
      <c r="A6" s="94"/>
      <c r="B6" s="95"/>
      <c r="C6" s="96" t="s">
        <v>6</v>
      </c>
      <c r="D6" s="116">
        <f>G29</f>
        <v>104317.93</v>
      </c>
      <c r="E6" s="116"/>
      <c r="F6" s="95"/>
      <c r="G6" s="95"/>
      <c r="H6" s="97"/>
      <c r="I6" s="93"/>
      <c r="J6" s="93"/>
      <c r="K6" s="93"/>
      <c r="L6" s="93"/>
      <c r="M6" s="115"/>
      <c r="N6" s="90"/>
      <c r="O6" s="86"/>
      <c r="P6" s="86"/>
      <c r="Q6" s="86"/>
      <c r="R6" s="86"/>
      <c r="S6" s="86"/>
    </row>
    <row r="7" spans="1:19" ht="26.25" customHeight="1" x14ac:dyDescent="0.25">
      <c r="A7" s="98"/>
      <c r="B7" s="99"/>
      <c r="C7" s="100" t="s">
        <v>7</v>
      </c>
      <c r="D7" s="117">
        <f>M29</f>
        <v>104317.93</v>
      </c>
      <c r="E7" s="117"/>
      <c r="F7" s="101" t="s">
        <v>8</v>
      </c>
      <c r="G7" s="102">
        <v>0.27210000000000001</v>
      </c>
      <c r="H7" s="99"/>
      <c r="I7" s="99"/>
      <c r="J7" s="99"/>
      <c r="K7" s="99"/>
      <c r="L7" s="99"/>
      <c r="M7" s="103">
        <v>0</v>
      </c>
      <c r="N7" s="90"/>
      <c r="O7" s="86"/>
      <c r="P7" s="86"/>
      <c r="Q7" s="86"/>
      <c r="R7" s="86"/>
      <c r="S7" s="86"/>
    </row>
    <row r="8" spans="1:19" ht="150" x14ac:dyDescent="0.25">
      <c r="A8" s="127" t="s">
        <v>9</v>
      </c>
      <c r="B8" s="128" t="s">
        <v>10</v>
      </c>
      <c r="C8" s="129" t="s">
        <v>11</v>
      </c>
      <c r="D8" s="130" t="s">
        <v>12</v>
      </c>
      <c r="E8" s="131" t="s">
        <v>13</v>
      </c>
      <c r="F8" s="131" t="s">
        <v>14</v>
      </c>
      <c r="G8" s="132" t="s">
        <v>15</v>
      </c>
      <c r="H8" s="133" t="s">
        <v>16</v>
      </c>
      <c r="I8" s="133" t="s">
        <v>17</v>
      </c>
      <c r="J8" s="133" t="s">
        <v>17</v>
      </c>
      <c r="K8" s="133" t="s">
        <v>18</v>
      </c>
      <c r="L8" s="133" t="s">
        <v>19</v>
      </c>
      <c r="M8" s="134"/>
      <c r="N8" s="90"/>
      <c r="O8" s="86"/>
      <c r="P8" s="86"/>
      <c r="Q8" s="86"/>
      <c r="R8" s="86"/>
      <c r="S8" s="86"/>
    </row>
    <row r="9" spans="1:19" x14ac:dyDescent="0.25">
      <c r="A9" s="135"/>
      <c r="B9" s="136"/>
      <c r="C9" s="137"/>
      <c r="D9" s="138"/>
      <c r="E9" s="139"/>
      <c r="F9" s="139"/>
      <c r="G9" s="140"/>
      <c r="H9" s="141"/>
      <c r="I9" s="141"/>
      <c r="J9" s="141"/>
      <c r="K9" s="141"/>
      <c r="L9" s="141"/>
      <c r="M9" s="142"/>
      <c r="N9" s="90"/>
      <c r="O9" s="86"/>
      <c r="P9" s="86"/>
      <c r="Q9" s="86"/>
      <c r="R9" s="86"/>
      <c r="S9" s="86"/>
    </row>
    <row r="10" spans="1:19" ht="30" x14ac:dyDescent="0.25">
      <c r="A10" s="135" t="s">
        <v>20</v>
      </c>
      <c r="B10" s="136"/>
      <c r="C10" s="137" t="s">
        <v>21</v>
      </c>
      <c r="D10" s="138"/>
      <c r="E10" s="139"/>
      <c r="F10" s="139"/>
      <c r="G10" s="140"/>
      <c r="H10" s="141"/>
      <c r="I10" s="141"/>
      <c r="J10" s="141"/>
      <c r="K10" s="141"/>
      <c r="L10" s="141"/>
      <c r="M10" s="142"/>
      <c r="N10" s="90"/>
      <c r="O10" s="86"/>
      <c r="P10" s="86"/>
      <c r="Q10" s="86"/>
      <c r="R10" s="86"/>
      <c r="S10" s="86"/>
    </row>
    <row r="11" spans="1:19" ht="30" x14ac:dyDescent="0.25">
      <c r="A11" s="135" t="s">
        <v>22</v>
      </c>
      <c r="B11" s="136" t="s">
        <v>23</v>
      </c>
      <c r="C11" s="137" t="s">
        <v>24</v>
      </c>
      <c r="D11" s="138" t="s">
        <v>25</v>
      </c>
      <c r="E11" s="139">
        <v>301.5</v>
      </c>
      <c r="F11" s="143">
        <v>4.1100000000000003</v>
      </c>
      <c r="G11" s="144">
        <v>1239.17</v>
      </c>
      <c r="H11" s="145">
        <v>1107.71</v>
      </c>
      <c r="I11" s="145">
        <v>131.46</v>
      </c>
      <c r="J11" s="145">
        <v>131.46</v>
      </c>
      <c r="K11" s="145">
        <v>0</v>
      </c>
      <c r="L11" s="145"/>
      <c r="M11" s="146">
        <f>G11-(M7*G11)</f>
        <v>1239.17</v>
      </c>
      <c r="N11" s="90"/>
      <c r="O11" s="86"/>
      <c r="P11" s="86"/>
      <c r="Q11" s="86"/>
      <c r="R11" s="86"/>
      <c r="S11" s="86"/>
    </row>
    <row r="12" spans="1:19" ht="75" x14ac:dyDescent="0.25">
      <c r="A12" s="135" t="s">
        <v>26</v>
      </c>
      <c r="B12" s="136" t="s">
        <v>27</v>
      </c>
      <c r="C12" s="137" t="s">
        <v>28</v>
      </c>
      <c r="D12" s="138" t="s">
        <v>29</v>
      </c>
      <c r="E12" s="139">
        <v>60</v>
      </c>
      <c r="F12" s="143">
        <v>37.369999999999997</v>
      </c>
      <c r="G12" s="144">
        <v>2242.1999999999998</v>
      </c>
      <c r="H12" s="145">
        <v>910.43</v>
      </c>
      <c r="I12" s="145">
        <v>1331.77</v>
      </c>
      <c r="J12" s="145">
        <v>1325.94</v>
      </c>
      <c r="K12" s="145">
        <v>5.83</v>
      </c>
      <c r="L12" s="145"/>
      <c r="M12" s="146">
        <f>G12-(M7*G12)</f>
        <v>2242.1999999999998</v>
      </c>
      <c r="N12" s="90"/>
      <c r="O12" s="86"/>
      <c r="P12" s="86"/>
      <c r="Q12" s="86"/>
      <c r="R12" s="86"/>
      <c r="S12" s="86"/>
    </row>
    <row r="13" spans="1:19" ht="30" x14ac:dyDescent="0.25">
      <c r="A13" s="135" t="s">
        <v>30</v>
      </c>
      <c r="B13" s="136" t="s">
        <v>31</v>
      </c>
      <c r="C13" s="137" t="s">
        <v>32</v>
      </c>
      <c r="D13" s="138" t="s">
        <v>25</v>
      </c>
      <c r="E13" s="139">
        <v>301.5</v>
      </c>
      <c r="F13" s="143">
        <v>12.03</v>
      </c>
      <c r="G13" s="144">
        <v>3627.05</v>
      </c>
      <c r="H13" s="145">
        <v>3265.54</v>
      </c>
      <c r="I13" s="145">
        <v>361.51</v>
      </c>
      <c r="J13" s="145">
        <v>361.51</v>
      </c>
      <c r="K13" s="145">
        <v>0</v>
      </c>
      <c r="L13" s="145"/>
      <c r="M13" s="146">
        <f>G13-(M7*G13)</f>
        <v>3627.05</v>
      </c>
      <c r="N13" s="90"/>
      <c r="O13" s="86"/>
      <c r="P13" s="86"/>
      <c r="Q13" s="86"/>
      <c r="R13" s="86"/>
      <c r="S13" s="86"/>
    </row>
    <row r="14" spans="1:19" ht="30" x14ac:dyDescent="0.25">
      <c r="A14" s="135" t="s">
        <v>33</v>
      </c>
      <c r="B14" s="136" t="s">
        <v>34</v>
      </c>
      <c r="C14" s="137" t="s">
        <v>35</v>
      </c>
      <c r="D14" s="138" t="s">
        <v>25</v>
      </c>
      <c r="E14" s="139">
        <v>60</v>
      </c>
      <c r="F14" s="143">
        <v>165.92</v>
      </c>
      <c r="G14" s="144">
        <v>9955.2000000000007</v>
      </c>
      <c r="H14" s="145">
        <v>1092.1199999999999</v>
      </c>
      <c r="I14" s="145">
        <v>8863.08</v>
      </c>
      <c r="J14" s="145">
        <v>8862.24</v>
      </c>
      <c r="K14" s="145">
        <v>0.84</v>
      </c>
      <c r="L14" s="145"/>
      <c r="M14" s="146">
        <f>G14-(M7*G14)</f>
        <v>9955.2000000000007</v>
      </c>
      <c r="N14" s="90"/>
      <c r="O14" s="86"/>
      <c r="P14" s="86"/>
      <c r="Q14" s="86"/>
      <c r="R14" s="86"/>
      <c r="S14" s="86"/>
    </row>
    <row r="15" spans="1:19" ht="30" x14ac:dyDescent="0.25">
      <c r="A15" s="135" t="s">
        <v>36</v>
      </c>
      <c r="B15" s="136" t="s">
        <v>37</v>
      </c>
      <c r="C15" s="137" t="s">
        <v>38</v>
      </c>
      <c r="D15" s="138" t="s">
        <v>25</v>
      </c>
      <c r="E15" s="139">
        <v>904.5</v>
      </c>
      <c r="F15" s="143">
        <v>36.840000000000003</v>
      </c>
      <c r="G15" s="144">
        <v>33321.78</v>
      </c>
      <c r="H15" s="145">
        <v>6049.84</v>
      </c>
      <c r="I15" s="145">
        <v>27271.94</v>
      </c>
      <c r="J15" s="145">
        <v>27259.25</v>
      </c>
      <c r="K15" s="145">
        <v>12.69</v>
      </c>
      <c r="L15" s="145"/>
      <c r="M15" s="146">
        <f>G15-(M7*G15)</f>
        <v>33321.78</v>
      </c>
      <c r="N15" s="90"/>
      <c r="O15" s="86"/>
      <c r="P15" s="86"/>
      <c r="Q15" s="86"/>
      <c r="R15" s="86"/>
      <c r="S15" s="86"/>
    </row>
    <row r="16" spans="1:19" x14ac:dyDescent="0.25">
      <c r="A16" s="135" t="s">
        <v>39</v>
      </c>
      <c r="B16" s="136" t="s">
        <v>40</v>
      </c>
      <c r="C16" s="137" t="s">
        <v>41</v>
      </c>
      <c r="D16" s="138" t="s">
        <v>29</v>
      </c>
      <c r="E16" s="139">
        <v>361.8</v>
      </c>
      <c r="F16" s="143">
        <v>66.44</v>
      </c>
      <c r="G16" s="144">
        <v>24037.99</v>
      </c>
      <c r="H16" s="145">
        <v>6326.28</v>
      </c>
      <c r="I16" s="145">
        <v>17711.71</v>
      </c>
      <c r="J16" s="145">
        <v>17706.63</v>
      </c>
      <c r="K16" s="145">
        <v>5.08</v>
      </c>
      <c r="L16" s="145"/>
      <c r="M16" s="146">
        <f>G16-(M7*G16)</f>
        <v>24037.99</v>
      </c>
      <c r="N16" s="90"/>
      <c r="O16" s="86"/>
      <c r="P16" s="86"/>
      <c r="Q16" s="86"/>
      <c r="R16" s="86"/>
      <c r="S16" s="86"/>
    </row>
    <row r="17" spans="1:19" x14ac:dyDescent="0.25">
      <c r="A17" s="147"/>
      <c r="B17" s="148"/>
      <c r="C17" s="149" t="s">
        <v>42</v>
      </c>
      <c r="D17" s="150"/>
      <c r="E17" s="151"/>
      <c r="F17" s="143"/>
      <c r="G17" s="144">
        <v>74423.39</v>
      </c>
      <c r="H17" s="152"/>
      <c r="I17" s="152"/>
      <c r="J17" s="152"/>
      <c r="K17" s="152"/>
      <c r="L17" s="152"/>
      <c r="M17" s="153">
        <f>G17-(M7*G17)</f>
        <v>74423.39</v>
      </c>
      <c r="N17" s="90"/>
      <c r="O17" s="86"/>
      <c r="P17" s="86"/>
      <c r="Q17" s="86"/>
      <c r="R17" s="86"/>
      <c r="S17" s="86"/>
    </row>
    <row r="18" spans="1:19" x14ac:dyDescent="0.25">
      <c r="A18" s="135"/>
      <c r="B18" s="136"/>
      <c r="C18" s="137"/>
      <c r="D18" s="138"/>
      <c r="E18" s="139"/>
      <c r="F18" s="143"/>
      <c r="G18" s="144"/>
      <c r="H18" s="141"/>
      <c r="I18" s="141"/>
      <c r="J18" s="141"/>
      <c r="K18" s="141"/>
      <c r="L18" s="141"/>
      <c r="M18" s="146"/>
      <c r="N18" s="90"/>
      <c r="O18" s="86"/>
      <c r="P18" s="86"/>
      <c r="Q18" s="86"/>
      <c r="R18" s="86"/>
      <c r="S18" s="86"/>
    </row>
    <row r="19" spans="1:19" x14ac:dyDescent="0.25">
      <c r="A19" s="135" t="s">
        <v>43</v>
      </c>
      <c r="B19" s="136"/>
      <c r="C19" s="137" t="s">
        <v>44</v>
      </c>
      <c r="D19" s="138"/>
      <c r="E19" s="139"/>
      <c r="F19" s="143"/>
      <c r="G19" s="144"/>
      <c r="H19" s="141"/>
      <c r="I19" s="141"/>
      <c r="J19" s="141"/>
      <c r="K19" s="141"/>
      <c r="L19" s="141"/>
      <c r="M19" s="146"/>
      <c r="N19" s="90"/>
      <c r="O19" s="86"/>
      <c r="P19" s="86"/>
      <c r="Q19" s="86"/>
      <c r="R19" s="86"/>
      <c r="S19" s="86"/>
    </row>
    <row r="20" spans="1:19" ht="30" x14ac:dyDescent="0.25">
      <c r="A20" s="135" t="s">
        <v>45</v>
      </c>
      <c r="B20" s="136" t="s">
        <v>46</v>
      </c>
      <c r="C20" s="137" t="s">
        <v>47</v>
      </c>
      <c r="D20" s="138" t="s">
        <v>29</v>
      </c>
      <c r="E20" s="139">
        <v>982</v>
      </c>
      <c r="F20" s="143">
        <v>2.12</v>
      </c>
      <c r="G20" s="144">
        <f>E20*F20</f>
        <v>2081.84</v>
      </c>
      <c r="H20" s="145">
        <v>1911.35</v>
      </c>
      <c r="I20" s="145">
        <v>288.45</v>
      </c>
      <c r="J20" s="145">
        <v>288.45</v>
      </c>
      <c r="K20" s="145">
        <v>0</v>
      </c>
      <c r="L20" s="145"/>
      <c r="M20" s="146">
        <f>G20-(M7*G20)</f>
        <v>2081.84</v>
      </c>
      <c r="N20" s="90"/>
      <c r="O20" s="86"/>
      <c r="P20" s="86"/>
      <c r="Q20" s="86"/>
      <c r="R20" s="86"/>
      <c r="S20" s="86"/>
    </row>
    <row r="21" spans="1:19" ht="60" x14ac:dyDescent="0.25">
      <c r="A21" s="135" t="s">
        <v>48</v>
      </c>
      <c r="B21" s="136" t="s">
        <v>49</v>
      </c>
      <c r="C21" s="137" t="s">
        <v>50</v>
      </c>
      <c r="D21" s="138" t="s">
        <v>29</v>
      </c>
      <c r="E21" s="139">
        <v>982</v>
      </c>
      <c r="F21" s="143">
        <v>24.35</v>
      </c>
      <c r="G21" s="144">
        <f>E21*F21</f>
        <v>23911.7</v>
      </c>
      <c r="H21" s="145">
        <v>15267.72</v>
      </c>
      <c r="I21" s="145">
        <v>9998.81</v>
      </c>
      <c r="J21" s="145">
        <v>9998.81</v>
      </c>
      <c r="K21" s="145">
        <v>0</v>
      </c>
      <c r="L21" s="145"/>
      <c r="M21" s="146">
        <f>G21-(M7*G21)</f>
        <v>23911.7</v>
      </c>
      <c r="N21" s="90"/>
      <c r="O21" s="86"/>
      <c r="P21" s="86"/>
      <c r="Q21" s="86"/>
      <c r="R21" s="86"/>
      <c r="S21" s="86"/>
    </row>
    <row r="22" spans="1:19" x14ac:dyDescent="0.25">
      <c r="A22" s="147"/>
      <c r="B22" s="148"/>
      <c r="C22" s="149" t="s">
        <v>42</v>
      </c>
      <c r="D22" s="150"/>
      <c r="E22" s="151"/>
      <c r="F22" s="143"/>
      <c r="G22" s="144">
        <f>SUM(G20:G21)</f>
        <v>25993.54</v>
      </c>
      <c r="H22" s="152"/>
      <c r="I22" s="152"/>
      <c r="J22" s="152"/>
      <c r="K22" s="152"/>
      <c r="L22" s="152"/>
      <c r="M22" s="153">
        <f>G22-(M7*G22)</f>
        <v>25993.54</v>
      </c>
      <c r="N22" s="90"/>
      <c r="O22" s="86"/>
      <c r="P22" s="86"/>
      <c r="Q22" s="86"/>
      <c r="R22" s="86"/>
      <c r="S22" s="86"/>
    </row>
    <row r="23" spans="1:19" x14ac:dyDescent="0.25">
      <c r="A23" s="135"/>
      <c r="B23" s="136"/>
      <c r="C23" s="137"/>
      <c r="D23" s="138"/>
      <c r="E23" s="139"/>
      <c r="F23" s="143"/>
      <c r="G23" s="144"/>
      <c r="H23" s="141"/>
      <c r="I23" s="141"/>
      <c r="J23" s="141"/>
      <c r="K23" s="141"/>
      <c r="L23" s="141"/>
      <c r="M23" s="146"/>
      <c r="N23" s="90"/>
      <c r="O23" s="86"/>
      <c r="P23" s="86"/>
      <c r="Q23" s="86"/>
      <c r="R23" s="86"/>
      <c r="S23" s="86"/>
    </row>
    <row r="24" spans="1:19" x14ac:dyDescent="0.25">
      <c r="A24" s="135" t="s">
        <v>51</v>
      </c>
      <c r="B24" s="136"/>
      <c r="C24" s="137" t="s">
        <v>52</v>
      </c>
      <c r="D24" s="138"/>
      <c r="E24" s="139"/>
      <c r="F24" s="143"/>
      <c r="G24" s="144"/>
      <c r="H24" s="141"/>
      <c r="I24" s="141"/>
      <c r="J24" s="141"/>
      <c r="K24" s="141"/>
      <c r="L24" s="141"/>
      <c r="M24" s="146"/>
      <c r="N24" s="90"/>
      <c r="O24" s="86"/>
      <c r="P24" s="86"/>
      <c r="Q24" s="86"/>
      <c r="R24" s="86"/>
      <c r="S24" s="86"/>
    </row>
    <row r="25" spans="1:19" ht="45" x14ac:dyDescent="0.25">
      <c r="A25" s="135" t="s">
        <v>53</v>
      </c>
      <c r="B25" s="136" t="s">
        <v>54</v>
      </c>
      <c r="C25" s="137" t="s">
        <v>55</v>
      </c>
      <c r="D25" s="138" t="s">
        <v>56</v>
      </c>
      <c r="E25" s="139">
        <v>15</v>
      </c>
      <c r="F25" s="143">
        <v>125.4</v>
      </c>
      <c r="G25" s="144">
        <v>1881</v>
      </c>
      <c r="H25" s="145">
        <v>123.9</v>
      </c>
      <c r="I25" s="145">
        <v>1757.1</v>
      </c>
      <c r="J25" s="145">
        <v>1757.1</v>
      </c>
      <c r="K25" s="145">
        <v>0</v>
      </c>
      <c r="L25" s="145"/>
      <c r="M25" s="146">
        <f>G25-(M7*G25)</f>
        <v>1881</v>
      </c>
      <c r="N25" s="90"/>
      <c r="O25" s="86"/>
      <c r="P25" s="86"/>
      <c r="Q25" s="86"/>
      <c r="R25" s="86"/>
      <c r="S25" s="86"/>
    </row>
    <row r="26" spans="1:19" ht="45" x14ac:dyDescent="0.25">
      <c r="A26" s="135" t="s">
        <v>57</v>
      </c>
      <c r="B26" s="136" t="s">
        <v>58</v>
      </c>
      <c r="C26" s="137" t="s">
        <v>59</v>
      </c>
      <c r="D26" s="138" t="s">
        <v>60</v>
      </c>
      <c r="E26" s="139">
        <v>1000</v>
      </c>
      <c r="F26" s="143">
        <v>2.02</v>
      </c>
      <c r="G26" s="144">
        <v>2020</v>
      </c>
      <c r="H26" s="145">
        <v>1070.0999999999999</v>
      </c>
      <c r="I26" s="145">
        <v>949.9</v>
      </c>
      <c r="J26" s="145">
        <v>949.9</v>
      </c>
      <c r="K26" s="145">
        <v>0</v>
      </c>
      <c r="L26" s="145"/>
      <c r="M26" s="146">
        <f>G26-(M7*G26)</f>
        <v>2020</v>
      </c>
      <c r="N26" s="90"/>
      <c r="O26" s="86"/>
      <c r="P26" s="86"/>
      <c r="Q26" s="86"/>
      <c r="R26" s="86"/>
      <c r="S26" s="86"/>
    </row>
    <row r="27" spans="1:19" x14ac:dyDescent="0.25">
      <c r="A27" s="141"/>
      <c r="B27" s="148"/>
      <c r="C27" s="149" t="s">
        <v>42</v>
      </c>
      <c r="D27" s="150"/>
      <c r="E27" s="151"/>
      <c r="F27" s="143"/>
      <c r="G27" s="144">
        <v>3901</v>
      </c>
      <c r="H27" s="152"/>
      <c r="I27" s="152"/>
      <c r="J27" s="152"/>
      <c r="K27" s="152"/>
      <c r="L27" s="152"/>
      <c r="M27" s="153">
        <f>G27-(M7*G27)</f>
        <v>3901</v>
      </c>
      <c r="N27" s="90"/>
      <c r="O27" s="86"/>
      <c r="P27" s="86"/>
      <c r="Q27" s="86"/>
      <c r="R27" s="86"/>
      <c r="S27" s="86"/>
    </row>
    <row r="28" spans="1:19" x14ac:dyDescent="0.25">
      <c r="A28" s="135"/>
      <c r="B28" s="136"/>
      <c r="C28" s="137"/>
      <c r="D28" s="138"/>
      <c r="E28" s="139"/>
      <c r="F28" s="143"/>
      <c r="G28" s="144"/>
      <c r="H28" s="141"/>
      <c r="I28" s="141"/>
      <c r="J28" s="141"/>
      <c r="K28" s="141"/>
      <c r="L28" s="141"/>
      <c r="M28" s="146"/>
      <c r="N28" s="90"/>
      <c r="O28" s="86"/>
      <c r="P28" s="86"/>
      <c r="Q28" s="86"/>
      <c r="R28" s="86"/>
      <c r="S28" s="86"/>
    </row>
    <row r="29" spans="1:19" x14ac:dyDescent="0.25">
      <c r="A29" s="154"/>
      <c r="B29" s="155"/>
      <c r="C29" s="156" t="s">
        <v>61</v>
      </c>
      <c r="D29" s="157"/>
      <c r="E29" s="158"/>
      <c r="F29" s="159"/>
      <c r="G29" s="160">
        <f>G27+G22+G17</f>
        <v>104317.93</v>
      </c>
      <c r="H29" s="152"/>
      <c r="I29" s="152"/>
      <c r="J29" s="152"/>
      <c r="K29" s="152"/>
      <c r="L29" s="152"/>
      <c r="M29" s="161">
        <f>G29-(M7*G29)</f>
        <v>104317.93</v>
      </c>
      <c r="N29" s="90"/>
      <c r="O29" s="86"/>
      <c r="P29" s="86"/>
      <c r="Q29" s="86"/>
      <c r="R29" s="86"/>
      <c r="S29" s="86"/>
    </row>
    <row r="30" spans="1:19" x14ac:dyDescent="0.25">
      <c r="A30" s="162" t="s">
        <v>62</v>
      </c>
      <c r="B30" s="163"/>
      <c r="C30" s="164"/>
      <c r="D30" s="164"/>
      <c r="E30" s="152"/>
      <c r="F30" s="152"/>
      <c r="G30" s="152"/>
      <c r="H30" s="152"/>
      <c r="I30" s="152"/>
      <c r="J30" s="152"/>
      <c r="K30" s="152"/>
      <c r="L30" s="152"/>
      <c r="M30" s="141"/>
      <c r="N30" s="90"/>
      <c r="O30" s="86"/>
      <c r="P30" s="86"/>
      <c r="Q30" s="86"/>
      <c r="R30" s="86"/>
      <c r="S30" s="86"/>
    </row>
    <row r="31" spans="1:19" x14ac:dyDescent="0.25">
      <c r="A31" s="165" t="s">
        <v>63</v>
      </c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90"/>
      <c r="O31" s="86"/>
      <c r="P31" s="86"/>
      <c r="Q31" s="86"/>
      <c r="R31" s="86"/>
      <c r="S31" s="86"/>
    </row>
    <row r="32" spans="1:19" x14ac:dyDescent="0.25">
      <c r="A32" s="165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66"/>
      <c r="N32" s="90"/>
      <c r="O32" s="86"/>
      <c r="P32" s="86"/>
      <c r="Q32" s="86"/>
      <c r="R32" s="86"/>
      <c r="S32" s="86"/>
    </row>
    <row r="33" spans="1:19" x14ac:dyDescent="0.25">
      <c r="A33" s="106" t="s">
        <v>64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90"/>
      <c r="O33" s="86"/>
      <c r="P33" s="86"/>
      <c r="Q33" s="86"/>
      <c r="R33" s="86"/>
      <c r="S33" s="86"/>
    </row>
    <row r="34" spans="1:19" x14ac:dyDescent="0.25">
      <c r="A34" s="105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90"/>
      <c r="O34" s="86"/>
      <c r="P34" s="86"/>
      <c r="Q34" s="86"/>
      <c r="R34" s="86"/>
      <c r="S34" s="86"/>
    </row>
    <row r="35" spans="1:19" x14ac:dyDescent="0.25">
      <c r="A35" s="105"/>
      <c r="B35" s="104"/>
      <c r="C35" s="118" t="s">
        <v>65</v>
      </c>
      <c r="D35" s="118"/>
      <c r="E35" s="118"/>
      <c r="F35" s="104"/>
      <c r="G35" s="104"/>
      <c r="H35" s="104"/>
      <c r="I35" s="104"/>
      <c r="J35" s="104"/>
      <c r="K35" s="104"/>
      <c r="L35" s="104"/>
      <c r="M35" s="104"/>
      <c r="N35" s="90"/>
      <c r="O35" s="86"/>
      <c r="P35" s="86"/>
      <c r="Q35" s="86"/>
      <c r="R35" s="86"/>
      <c r="S35" s="86"/>
    </row>
    <row r="36" spans="1:19" x14ac:dyDescent="0.25">
      <c r="A36" s="105"/>
      <c r="B36" s="104"/>
      <c r="C36" s="119" t="s">
        <v>66</v>
      </c>
      <c r="D36" s="119"/>
      <c r="E36" s="107"/>
      <c r="F36" s="108"/>
      <c r="G36" s="109"/>
      <c r="H36" s="104"/>
      <c r="I36" s="104"/>
      <c r="J36" s="104"/>
      <c r="K36" s="104"/>
      <c r="L36" s="104"/>
      <c r="M36" s="104"/>
      <c r="N36" s="90"/>
      <c r="O36" s="86"/>
      <c r="P36" s="86"/>
      <c r="Q36" s="86"/>
      <c r="R36" s="86"/>
      <c r="S36" s="86"/>
    </row>
    <row r="37" spans="1:19" x14ac:dyDescent="0.25">
      <c r="A37" s="105"/>
      <c r="B37" s="104"/>
      <c r="C37" s="108"/>
      <c r="D37" s="108"/>
      <c r="E37" s="107"/>
      <c r="F37" s="108"/>
      <c r="G37" s="108"/>
      <c r="H37" s="104"/>
      <c r="I37" s="104"/>
      <c r="J37" s="104"/>
      <c r="K37" s="104"/>
      <c r="L37" s="104"/>
      <c r="M37" s="104"/>
      <c r="N37" s="90"/>
      <c r="O37" s="86"/>
      <c r="P37" s="86"/>
      <c r="Q37" s="86"/>
      <c r="R37" s="86"/>
      <c r="S37" s="86"/>
    </row>
    <row r="38" spans="1:19" x14ac:dyDescent="0.25">
      <c r="A38" s="105"/>
      <c r="B38" s="104"/>
      <c r="C38" s="108"/>
      <c r="D38" s="108"/>
      <c r="E38" s="107"/>
      <c r="F38" s="108"/>
      <c r="G38" s="108"/>
      <c r="H38" s="104"/>
      <c r="I38" s="104"/>
      <c r="J38" s="104"/>
      <c r="K38" s="104"/>
      <c r="L38" s="104"/>
      <c r="M38" s="104"/>
      <c r="N38" s="90"/>
      <c r="O38" s="86"/>
      <c r="P38" s="86"/>
      <c r="Q38" s="86"/>
      <c r="R38" s="86"/>
      <c r="S38" s="86"/>
    </row>
    <row r="39" spans="1:19" x14ac:dyDescent="0.25">
      <c r="A39" s="105"/>
      <c r="B39" s="104"/>
      <c r="C39" s="108"/>
      <c r="D39" s="108"/>
      <c r="E39" s="107"/>
      <c r="F39" s="108"/>
      <c r="G39" s="108"/>
      <c r="H39" s="104"/>
      <c r="I39" s="104"/>
      <c r="J39" s="104"/>
      <c r="K39" s="104"/>
      <c r="L39" s="104"/>
      <c r="M39" s="104"/>
      <c r="N39" s="90"/>
      <c r="O39" s="86"/>
      <c r="P39" s="86"/>
      <c r="Q39" s="86"/>
      <c r="R39" s="86"/>
      <c r="S39" s="86"/>
    </row>
    <row r="40" spans="1:19" x14ac:dyDescent="0.25">
      <c r="A40" s="98"/>
      <c r="B40" s="99"/>
      <c r="C40" s="110"/>
      <c r="D40" s="110"/>
      <c r="E40" s="111"/>
      <c r="F40" s="110"/>
      <c r="G40" s="110"/>
      <c r="H40" s="99"/>
      <c r="I40" s="99"/>
      <c r="J40" s="99"/>
      <c r="K40" s="99"/>
      <c r="L40" s="99"/>
      <c r="M40" s="99"/>
      <c r="N40" s="112"/>
      <c r="O40" s="86"/>
      <c r="P40" s="86"/>
      <c r="Q40" s="86"/>
      <c r="R40" s="86"/>
      <c r="S40" s="86"/>
    </row>
    <row r="41" spans="1:19" x14ac:dyDescent="0.25">
      <c r="A41" s="86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x14ac:dyDescent="0.25">
      <c r="A42" s="86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</row>
    <row r="43" spans="1:19" x14ac:dyDescent="0.25">
      <c r="A43" s="86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</row>
    <row r="44" spans="1:19" x14ac:dyDescent="0.25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</row>
    <row r="45" spans="1:19" x14ac:dyDescent="0.25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</row>
    <row r="46" spans="1:19" x14ac:dyDescent="0.25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</row>
    <row r="47" spans="1:19" x14ac:dyDescent="0.25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</row>
    <row r="48" spans="1:19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</row>
    <row r="49" spans="1:19" x14ac:dyDescent="0.25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</row>
    <row r="50" spans="1:19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</row>
    <row r="51" spans="1:19" x14ac:dyDescent="0.25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</row>
    <row r="52" spans="1:19" x14ac:dyDescent="0.25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</row>
    <row r="53" spans="1:19" x14ac:dyDescent="0.25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</row>
    <row r="54" spans="1:19" x14ac:dyDescent="0.25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</row>
    <row r="55" spans="1:19" x14ac:dyDescent="0.25">
      <c r="A55" s="86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</row>
    <row r="56" spans="1:19" x14ac:dyDescent="0.25">
      <c r="A56" s="86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</row>
    <row r="57" spans="1:19" x14ac:dyDescent="0.25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</row>
    <row r="58" spans="1:19" x14ac:dyDescent="0.25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</row>
    <row r="59" spans="1:19" x14ac:dyDescent="0.25">
      <c r="A59" s="86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</row>
    <row r="60" spans="1:19" x14ac:dyDescent="0.25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</row>
    <row r="61" spans="1:19" x14ac:dyDescent="0.25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</row>
    <row r="62" spans="1:19" x14ac:dyDescent="0.25">
      <c r="A62" s="86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</row>
    <row r="63" spans="1:19" x14ac:dyDescent="0.25">
      <c r="A63" s="86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</row>
    <row r="64" spans="1:19" x14ac:dyDescent="0.25">
      <c r="A64" s="86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</row>
    <row r="65" spans="1:19" x14ac:dyDescent="0.25">
      <c r="A65" s="86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</row>
    <row r="66" spans="1:19" x14ac:dyDescent="0.25">
      <c r="A66" s="86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</row>
    <row r="67" spans="1:19" x14ac:dyDescent="0.25">
      <c r="A67" s="86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</row>
    <row r="68" spans="1:19" x14ac:dyDescent="0.25">
      <c r="A68" s="86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</row>
    <row r="69" spans="1:19" x14ac:dyDescent="0.25">
      <c r="A69" s="86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</row>
    <row r="70" spans="1:19" x14ac:dyDescent="0.25">
      <c r="A70" s="86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</row>
    <row r="71" spans="1:19" x14ac:dyDescent="0.25">
      <c r="A71" s="86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</row>
    <row r="72" spans="1:19" x14ac:dyDescent="0.25">
      <c r="A72" s="86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</row>
    <row r="73" spans="1:19" x14ac:dyDescent="0.25">
      <c r="A73" s="86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</row>
    <row r="74" spans="1:19" x14ac:dyDescent="0.25">
      <c r="A74" s="86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</row>
    <row r="75" spans="1:19" x14ac:dyDescent="0.25">
      <c r="A75" s="86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</row>
    <row r="76" spans="1:19" x14ac:dyDescent="0.25">
      <c r="A76" s="86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</row>
    <row r="77" spans="1:19" x14ac:dyDescent="0.25">
      <c r="A77" s="86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</row>
    <row r="78" spans="1:19" x14ac:dyDescent="0.25">
      <c r="A78" s="86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</row>
    <row r="79" spans="1:19" x14ac:dyDescent="0.25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</row>
    <row r="80" spans="1:19" x14ac:dyDescent="0.25">
      <c r="A80" s="86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</row>
    <row r="81" spans="1:19" x14ac:dyDescent="0.25">
      <c r="A81" s="86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</row>
    <row r="82" spans="1:19" x14ac:dyDescent="0.25">
      <c r="A82" s="86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</row>
    <row r="83" spans="1:19" x14ac:dyDescent="0.25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</row>
    <row r="84" spans="1:19" x14ac:dyDescent="0.25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</row>
    <row r="85" spans="1:19" x14ac:dyDescent="0.25">
      <c r="A85" s="8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x14ac:dyDescent="0.25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</row>
    <row r="87" spans="1:19" x14ac:dyDescent="0.25">
      <c r="A87" s="86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</row>
  </sheetData>
  <sheetProtection sheet="1" objects="1" scenarios="1" selectLockedCells="1"/>
  <mergeCells count="10">
    <mergeCell ref="M5:M6"/>
    <mergeCell ref="D6:E6"/>
    <mergeCell ref="D7:E7"/>
    <mergeCell ref="C35:E35"/>
    <mergeCell ref="C36:D36"/>
    <mergeCell ref="A1:G1"/>
    <mergeCell ref="A2:G2"/>
    <mergeCell ref="A3:G3"/>
    <mergeCell ref="A4:G4"/>
    <mergeCell ref="A5:G5"/>
  </mergeCells>
  <pageMargins left="0.51180555555555496" right="0.51180555555555496" top="1.1812499999999999" bottom="0.78749999999999998" header="0.51180555555555496" footer="0.51180555555555496"/>
  <pageSetup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zoomScaleNormal="100" workbookViewId="0">
      <selection activeCell="A10" sqref="A10:H16"/>
    </sheetView>
  </sheetViews>
  <sheetFormatPr defaultRowHeight="15" x14ac:dyDescent="0.25"/>
  <cols>
    <col min="1" max="1" width="11.7109375"/>
    <col min="2" max="2" width="45.28515625"/>
    <col min="3" max="4" width="15.7109375"/>
    <col min="5" max="5" width="8.5703125"/>
    <col min="6" max="7" width="15.7109375"/>
    <col min="8" max="8" width="10.42578125"/>
    <col min="9" max="9" width="35.85546875"/>
    <col min="10" max="10" width="26.85546875"/>
    <col min="11" max="1025" width="8.140625"/>
  </cols>
  <sheetData>
    <row r="1" spans="1:13" s="8" customFormat="1" ht="20.100000000000001" customHeight="1" x14ac:dyDescent="0.25">
      <c r="A1" s="4"/>
      <c r="B1" s="5" t="s">
        <v>0</v>
      </c>
      <c r="C1" s="5"/>
      <c r="D1" s="5"/>
      <c r="E1" s="6"/>
      <c r="F1" s="5"/>
      <c r="G1" s="6"/>
      <c r="H1" s="7"/>
    </row>
    <row r="2" spans="1:13" ht="20.100000000000001" customHeight="1" x14ac:dyDescent="0.25">
      <c r="A2" s="9"/>
      <c r="B2" s="10" t="s">
        <v>1</v>
      </c>
      <c r="C2" s="10"/>
      <c r="D2" s="10"/>
      <c r="E2" s="11"/>
      <c r="F2" s="10"/>
      <c r="G2" s="11"/>
      <c r="H2" s="12"/>
    </row>
    <row r="3" spans="1:13" ht="20.100000000000001" customHeight="1" x14ac:dyDescent="0.25">
      <c r="A3" s="9"/>
      <c r="B3" s="10" t="s">
        <v>67</v>
      </c>
      <c r="C3" s="10"/>
      <c r="D3" s="10"/>
      <c r="E3" s="11"/>
      <c r="F3" s="10"/>
      <c r="G3" s="11"/>
      <c r="H3" s="12"/>
    </row>
    <row r="4" spans="1:13" ht="20.100000000000001" customHeight="1" x14ac:dyDescent="0.25">
      <c r="A4" s="9"/>
      <c r="B4" s="10" t="s">
        <v>68</v>
      </c>
      <c r="C4" s="10"/>
      <c r="D4" s="10"/>
      <c r="E4" s="11"/>
      <c r="F4" s="10"/>
      <c r="G4" s="11"/>
      <c r="H4" s="12"/>
    </row>
    <row r="5" spans="1:13" ht="18" customHeight="1" x14ac:dyDescent="0.25">
      <c r="A5" s="9"/>
      <c r="B5" s="10"/>
      <c r="C5" s="10"/>
      <c r="D5" s="10"/>
      <c r="E5" s="11"/>
      <c r="F5" s="10"/>
      <c r="G5" s="11"/>
      <c r="H5" s="12"/>
    </row>
    <row r="6" spans="1:13" ht="19.5" hidden="1" customHeight="1" x14ac:dyDescent="0.25">
      <c r="A6" s="13"/>
      <c r="B6" s="14"/>
      <c r="C6" s="15"/>
      <c r="D6" s="15"/>
      <c r="E6" s="15"/>
      <c r="F6" s="15"/>
      <c r="G6" s="16"/>
      <c r="H6" s="17"/>
    </row>
    <row r="7" spans="1:13" ht="31.5" customHeight="1" x14ac:dyDescent="0.25">
      <c r="A7" s="18"/>
      <c r="B7" s="19" t="s">
        <v>69</v>
      </c>
      <c r="C7" s="20"/>
      <c r="D7" s="20"/>
      <c r="E7" s="20"/>
      <c r="F7" s="20"/>
      <c r="G7" s="20"/>
      <c r="H7" s="21"/>
    </row>
    <row r="8" spans="1:13" x14ac:dyDescent="0.25">
      <c r="A8" s="22"/>
      <c r="B8" s="23"/>
      <c r="C8" s="23"/>
      <c r="D8" s="23"/>
      <c r="E8" s="23"/>
      <c r="F8" s="23"/>
      <c r="G8" s="23"/>
      <c r="H8" s="24"/>
    </row>
    <row r="9" spans="1:13" x14ac:dyDescent="0.25">
      <c r="A9" s="25"/>
      <c r="B9" s="26"/>
      <c r="C9" s="26"/>
      <c r="D9" s="26"/>
      <c r="E9" s="27">
        <v>2</v>
      </c>
      <c r="F9" s="26"/>
      <c r="G9" s="26"/>
      <c r="H9" s="28"/>
    </row>
    <row r="10" spans="1:13" x14ac:dyDescent="0.25">
      <c r="A10" s="167" t="s">
        <v>9</v>
      </c>
      <c r="B10" s="168" t="s">
        <v>70</v>
      </c>
      <c r="C10" s="168" t="s">
        <v>71</v>
      </c>
      <c r="D10" s="168"/>
      <c r="E10" s="168" t="s">
        <v>72</v>
      </c>
      <c r="F10" s="168"/>
      <c r="G10" s="168" t="s">
        <v>61</v>
      </c>
      <c r="H10" s="168"/>
    </row>
    <row r="11" spans="1:13" x14ac:dyDescent="0.25">
      <c r="A11" s="167"/>
      <c r="B11" s="168"/>
      <c r="C11" s="168"/>
      <c r="D11" s="168"/>
      <c r="E11" s="168" t="s">
        <v>73</v>
      </c>
      <c r="F11" s="168" t="s">
        <v>74</v>
      </c>
      <c r="G11" s="168" t="s">
        <v>74</v>
      </c>
      <c r="H11" s="168" t="s">
        <v>73</v>
      </c>
    </row>
    <row r="12" spans="1:13" x14ac:dyDescent="0.25">
      <c r="A12" s="167"/>
      <c r="B12" s="168"/>
      <c r="C12" s="169" t="s">
        <v>74</v>
      </c>
      <c r="D12" s="169" t="s">
        <v>73</v>
      </c>
      <c r="E12" s="168"/>
      <c r="F12" s="168"/>
      <c r="G12" s="168"/>
      <c r="H12" s="168"/>
      <c r="I12" s="29"/>
      <c r="J12" s="1"/>
      <c r="K12" s="1"/>
      <c r="L12" s="1"/>
      <c r="M12" s="1"/>
    </row>
    <row r="13" spans="1:13" s="38" customFormat="1" ht="30" x14ac:dyDescent="0.25">
      <c r="A13" s="170">
        <v>1</v>
      </c>
      <c r="B13" s="171" t="str">
        <f>ORCAMENTO!$C$10</f>
        <v>REVESTIMENTO DO RUFO, CALHA E PLATIBANDA COM CHAPA DE AÇO GALVANIZADO</v>
      </c>
      <c r="C13" s="30">
        <f>ORCAMENTO!G17</f>
        <v>74423.39</v>
      </c>
      <c r="D13" s="31">
        <f>C13/$C$16</f>
        <v>0.71342855442012709</v>
      </c>
      <c r="E13" s="32">
        <v>1</v>
      </c>
      <c r="F13" s="33">
        <f>E13*C13</f>
        <v>74423.39</v>
      </c>
      <c r="G13" s="34">
        <f>F13</f>
        <v>74423.39</v>
      </c>
      <c r="H13" s="35">
        <v>1</v>
      </c>
      <c r="I13" s="36"/>
      <c r="J13" s="37"/>
      <c r="K13" s="37"/>
      <c r="L13" s="37"/>
      <c r="M13" s="37"/>
    </row>
    <row r="14" spans="1:13" ht="20.100000000000001" customHeight="1" x14ac:dyDescent="0.25">
      <c r="A14" s="170">
        <v>2</v>
      </c>
      <c r="B14" s="172" t="str">
        <f>ORCAMENTO!$C$19</f>
        <v>PINTURA DAS PLATIBANDAS</v>
      </c>
      <c r="C14" s="30">
        <f>ORCAMENTO!G22</f>
        <v>25993.54</v>
      </c>
      <c r="D14" s="31">
        <f>C14/$C$16</f>
        <v>0.24917614833806617</v>
      </c>
      <c r="E14" s="32">
        <v>1</v>
      </c>
      <c r="F14" s="33">
        <f>E14*C14</f>
        <v>25993.54</v>
      </c>
      <c r="G14" s="34">
        <f>F14</f>
        <v>25993.54</v>
      </c>
      <c r="H14" s="35">
        <v>1</v>
      </c>
      <c r="I14" s="36"/>
      <c r="J14" s="39"/>
      <c r="K14" s="1"/>
      <c r="L14" s="1"/>
      <c r="M14" s="1"/>
    </row>
    <row r="15" spans="1:13" ht="20.100000000000001" customHeight="1" x14ac:dyDescent="0.25">
      <c r="A15" s="173">
        <v>3</v>
      </c>
      <c r="B15" s="174" t="str">
        <f>ORCAMENTO!$C$24</f>
        <v>SERVIÇOS COMPLEMENTARES</v>
      </c>
      <c r="C15" s="40">
        <f>ORCAMENTO!G27</f>
        <v>3901</v>
      </c>
      <c r="D15" s="41">
        <f>C15/$C$16</f>
        <v>3.7395297241806853E-2</v>
      </c>
      <c r="E15" s="42">
        <v>1</v>
      </c>
      <c r="F15" s="43">
        <f>E15*C15</f>
        <v>3901</v>
      </c>
      <c r="G15" s="44">
        <f>F15</f>
        <v>3901</v>
      </c>
      <c r="H15" s="45">
        <v>1</v>
      </c>
      <c r="I15" s="36"/>
      <c r="J15" s="1"/>
      <c r="K15" s="1"/>
      <c r="L15" s="1"/>
      <c r="M15" s="1"/>
    </row>
    <row r="16" spans="1:13" ht="21" x14ac:dyDescent="0.25">
      <c r="A16" s="175" t="s">
        <v>61</v>
      </c>
      <c r="B16" s="175"/>
      <c r="C16" s="46">
        <f>SUM(C13:C15)</f>
        <v>104317.93</v>
      </c>
      <c r="D16" s="47">
        <f>SUM(D13:D15)</f>
        <v>1</v>
      </c>
      <c r="E16" s="32">
        <f>F16/C16</f>
        <v>1</v>
      </c>
      <c r="F16" s="176">
        <f>SUM(F13:F15)</f>
        <v>104317.93</v>
      </c>
      <c r="G16" s="177">
        <f>SUM(G13:G15)</f>
        <v>104317.93</v>
      </c>
      <c r="H16" s="177"/>
      <c r="I16" s="48"/>
      <c r="J16" s="1"/>
      <c r="K16" s="1"/>
      <c r="L16" s="1"/>
      <c r="M16" s="1"/>
    </row>
    <row r="17" spans="1:13" x14ac:dyDescent="0.25">
      <c r="C17" s="49"/>
      <c r="I17" s="1"/>
      <c r="J17" s="1"/>
      <c r="K17" s="1"/>
      <c r="L17" s="1"/>
      <c r="M17" s="1"/>
    </row>
    <row r="18" spans="1:13" x14ac:dyDescent="0.25">
      <c r="B18" s="50"/>
      <c r="C18" s="51"/>
      <c r="D18" s="51"/>
      <c r="F18" s="52">
        <v>8.1466339427339898E-2</v>
      </c>
      <c r="G18" s="53"/>
      <c r="H18" s="53"/>
      <c r="I18" s="1"/>
      <c r="J18" s="1"/>
      <c r="K18" s="1"/>
      <c r="L18" s="1"/>
      <c r="M18" s="1"/>
    </row>
    <row r="19" spans="1:13" x14ac:dyDescent="0.25">
      <c r="A19" s="54" t="s">
        <v>75</v>
      </c>
      <c r="I19" s="1"/>
      <c r="J19" s="1"/>
      <c r="K19" s="1"/>
      <c r="L19" s="1"/>
      <c r="M19" s="1"/>
    </row>
    <row r="20" spans="1:13" x14ac:dyDescent="0.25">
      <c r="I20" s="1"/>
      <c r="J20" s="1"/>
      <c r="K20" s="1"/>
      <c r="L20" s="1"/>
      <c r="M20" s="1"/>
    </row>
    <row r="21" spans="1:13" x14ac:dyDescent="0.25">
      <c r="I21" s="1"/>
      <c r="J21" s="1"/>
      <c r="K21" s="1"/>
      <c r="L21" s="1"/>
      <c r="M21" s="1"/>
    </row>
    <row r="22" spans="1:13" x14ac:dyDescent="0.25">
      <c r="B22" s="55"/>
      <c r="C22" s="120" t="s">
        <v>76</v>
      </c>
      <c r="D22" s="120"/>
      <c r="E22" s="120"/>
      <c r="F22" s="3"/>
      <c r="G22" s="56"/>
      <c r="H22" s="56"/>
      <c r="I22" s="1"/>
      <c r="J22" s="1"/>
      <c r="K22" s="1"/>
      <c r="L22" s="1"/>
      <c r="M22" s="1"/>
    </row>
    <row r="23" spans="1:13" x14ac:dyDescent="0.25">
      <c r="B23" s="55"/>
      <c r="C23" s="120" t="s">
        <v>66</v>
      </c>
      <c r="D23" s="120"/>
      <c r="E23" s="120"/>
      <c r="F23" s="2"/>
      <c r="G23" s="56"/>
      <c r="H23" s="56"/>
      <c r="I23" s="1"/>
      <c r="J23" s="1"/>
      <c r="K23" s="1"/>
      <c r="L23" s="1"/>
      <c r="M23" s="1"/>
    </row>
  </sheetData>
  <sheetProtection sheet="1" objects="1" scenarios="1" selectLockedCells="1"/>
  <mergeCells count="13">
    <mergeCell ref="A16:B16"/>
    <mergeCell ref="G16:H16"/>
    <mergeCell ref="C22:E22"/>
    <mergeCell ref="C23:E23"/>
    <mergeCell ref="A10:A12"/>
    <mergeCell ref="B10:B12"/>
    <mergeCell ref="C10:D11"/>
    <mergeCell ref="E10:F10"/>
    <mergeCell ref="G10:H10"/>
    <mergeCell ref="E11:E12"/>
    <mergeCell ref="F11:F12"/>
    <mergeCell ref="G11:G12"/>
    <mergeCell ref="H11:H12"/>
  </mergeCells>
  <conditionalFormatting sqref="H13:H15">
    <cfRule type="cellIs" dxfId="4" priority="2" operator="notEqual">
      <formula>1</formula>
    </cfRule>
  </conditionalFormatting>
  <conditionalFormatting sqref="G16">
    <cfRule type="expression" dxfId="3" priority="3">
      <formula>G16=C16</formula>
    </cfRule>
    <cfRule type="expression" dxfId="2" priority="4">
      <formula>G16=C16</formula>
    </cfRule>
  </conditionalFormatting>
  <conditionalFormatting sqref="G16">
    <cfRule type="expression" dxfId="1" priority="5">
      <formula>G16=C16</formula>
    </cfRule>
    <cfRule type="expression" dxfId="0" priority="6">
      <formula>G16=C16</formula>
    </cfRule>
  </conditionalFormatting>
  <pageMargins left="0.51180555555555496" right="0.51180555555555496" top="1.575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opLeftCell="A4" zoomScaleNormal="100" workbookViewId="0">
      <selection activeCell="A7" sqref="A7:I46"/>
    </sheetView>
  </sheetViews>
  <sheetFormatPr defaultRowHeight="15" x14ac:dyDescent="0.25"/>
  <cols>
    <col min="1" max="1" width="9.85546875"/>
    <col min="2" max="3" width="8.5703125"/>
    <col min="4" max="4" width="25.7109375"/>
    <col min="5" max="5" width="8.5703125"/>
    <col min="6" max="6" width="14.85546875"/>
    <col min="7" max="8" width="8.5703125"/>
    <col min="9" max="9" width="2"/>
    <col min="10" max="10" width="8.5703125"/>
    <col min="11" max="18" width="0" hidden="1"/>
    <col min="19" max="1025" width="8.5703125"/>
  </cols>
  <sheetData>
    <row r="1" spans="1:17" x14ac:dyDescent="0.25">
      <c r="K1" s="57" t="s">
        <v>77</v>
      </c>
      <c r="L1" s="58" t="s">
        <v>78</v>
      </c>
      <c r="M1" s="57" t="s">
        <v>79</v>
      </c>
      <c r="N1" s="57" t="s">
        <v>80</v>
      </c>
      <c r="O1" s="58" t="s">
        <v>81</v>
      </c>
      <c r="P1" s="58" t="s">
        <v>82</v>
      </c>
      <c r="Q1" s="58" t="s">
        <v>83</v>
      </c>
    </row>
    <row r="2" spans="1:17" x14ac:dyDescent="0.25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K2" s="59" t="s">
        <v>84</v>
      </c>
      <c r="L2" s="60"/>
      <c r="M2" s="61"/>
      <c r="N2" s="61"/>
      <c r="O2" s="60"/>
      <c r="P2" s="60"/>
      <c r="Q2" s="60"/>
    </row>
    <row r="3" spans="1:17" x14ac:dyDescent="0.25">
      <c r="A3" s="121" t="s">
        <v>1</v>
      </c>
      <c r="B3" s="121"/>
      <c r="C3" s="121"/>
      <c r="D3" s="121"/>
      <c r="E3" s="121"/>
      <c r="F3" s="121"/>
      <c r="G3" s="121"/>
      <c r="H3" s="121"/>
      <c r="I3" s="121"/>
      <c r="K3" s="59" t="s">
        <v>85</v>
      </c>
      <c r="L3" s="60">
        <v>0.04</v>
      </c>
      <c r="M3" s="60">
        <v>0.04</v>
      </c>
      <c r="N3" s="60">
        <v>0.04</v>
      </c>
      <c r="O3" s="60">
        <v>0.04</v>
      </c>
      <c r="P3" s="60">
        <v>0.04</v>
      </c>
      <c r="Q3" s="60">
        <v>0.04</v>
      </c>
    </row>
    <row r="4" spans="1:17" x14ac:dyDescent="0.25">
      <c r="A4" s="121" t="s">
        <v>86</v>
      </c>
      <c r="B4" s="121"/>
      <c r="C4" s="121"/>
      <c r="D4" s="121"/>
      <c r="E4" s="121"/>
      <c r="F4" s="121"/>
      <c r="G4" s="121"/>
      <c r="H4" s="121"/>
      <c r="I4" s="121"/>
      <c r="K4" s="59" t="s">
        <v>87</v>
      </c>
      <c r="L4" s="60">
        <v>1.23E-2</v>
      </c>
      <c r="M4" s="60">
        <v>1.23E-2</v>
      </c>
      <c r="N4" s="60">
        <v>1.23E-2</v>
      </c>
      <c r="O4" s="60">
        <v>1.23E-2</v>
      </c>
      <c r="P4" s="60">
        <v>1.23E-2</v>
      </c>
      <c r="Q4" s="60">
        <v>1.23E-2</v>
      </c>
    </row>
    <row r="5" spans="1:17" x14ac:dyDescent="0.25">
      <c r="A5" s="121" t="s">
        <v>88</v>
      </c>
      <c r="B5" s="121"/>
      <c r="C5" s="121"/>
      <c r="D5" s="121"/>
      <c r="E5" s="121"/>
      <c r="F5" s="121"/>
      <c r="G5" s="121"/>
      <c r="H5" s="121"/>
      <c r="I5" s="121"/>
      <c r="K5" s="59" t="s">
        <v>89</v>
      </c>
      <c r="L5" s="60">
        <v>8.0000000000000002E-3</v>
      </c>
      <c r="M5" s="60">
        <v>8.0000000000000002E-3</v>
      </c>
      <c r="N5" s="60">
        <v>8.0000000000000002E-3</v>
      </c>
      <c r="O5" s="60">
        <v>8.0000000000000002E-3</v>
      </c>
      <c r="P5" s="60">
        <v>8.0000000000000002E-3</v>
      </c>
      <c r="Q5" s="60">
        <v>8.0000000000000002E-3</v>
      </c>
    </row>
    <row r="6" spans="1:17" x14ac:dyDescent="0.25">
      <c r="C6" s="62"/>
      <c r="D6" s="62"/>
      <c r="E6" s="62"/>
      <c r="F6" s="62"/>
      <c r="G6" s="62"/>
      <c r="H6" s="62"/>
      <c r="I6" s="62"/>
      <c r="K6" s="59" t="s">
        <v>90</v>
      </c>
      <c r="L6" s="60">
        <v>1.2699999999999999E-2</v>
      </c>
      <c r="M6" s="60">
        <v>1.2699999999999999E-2</v>
      </c>
      <c r="N6" s="60">
        <v>1.2699999999999999E-2</v>
      </c>
      <c r="O6" s="60">
        <v>1.2699999999999999E-2</v>
      </c>
      <c r="P6" s="60">
        <v>1.2699999999999999E-2</v>
      </c>
      <c r="Q6" s="60">
        <v>1.2699999999999999E-2</v>
      </c>
    </row>
    <row r="7" spans="1:17" x14ac:dyDescent="0.25">
      <c r="A7" s="166"/>
      <c r="B7" s="166"/>
      <c r="C7" s="166"/>
      <c r="D7" s="166"/>
      <c r="E7" s="166"/>
      <c r="F7" s="166"/>
      <c r="G7" s="166"/>
      <c r="H7" s="166"/>
      <c r="I7" s="166"/>
      <c r="K7" s="59" t="s">
        <v>91</v>
      </c>
      <c r="L7" s="60"/>
      <c r="M7" s="60"/>
      <c r="N7" s="60"/>
      <c r="O7" s="60"/>
      <c r="P7" s="60"/>
      <c r="Q7" s="60"/>
    </row>
    <row r="8" spans="1:17" x14ac:dyDescent="0.25">
      <c r="A8" s="166"/>
      <c r="B8" s="166"/>
      <c r="C8" s="166"/>
      <c r="D8" s="166"/>
      <c r="E8" s="166"/>
      <c r="F8" s="166"/>
      <c r="G8" s="166"/>
      <c r="H8" s="166"/>
      <c r="I8" s="166"/>
      <c r="K8" s="59" t="s">
        <v>92</v>
      </c>
      <c r="L8" s="60">
        <v>7.3999999999999996E-2</v>
      </c>
      <c r="M8" s="60">
        <v>7.3999999999999996E-2</v>
      </c>
      <c r="N8" s="60">
        <v>7.3999999999999996E-2</v>
      </c>
      <c r="O8" s="60">
        <v>7.3999999999999996E-2</v>
      </c>
      <c r="P8" s="60">
        <v>7.3999999999999996E-2</v>
      </c>
      <c r="Q8" s="60">
        <v>7.3999999999999996E-2</v>
      </c>
    </row>
    <row r="9" spans="1:17" ht="15" customHeight="1" x14ac:dyDescent="0.25">
      <c r="A9" s="178" t="s">
        <v>77</v>
      </c>
      <c r="B9" s="178"/>
      <c r="C9" s="178"/>
      <c r="D9" s="178"/>
      <c r="E9" s="178"/>
      <c r="F9" s="178"/>
      <c r="G9" s="178"/>
      <c r="H9" s="178"/>
      <c r="I9" s="178"/>
      <c r="K9" s="59" t="s">
        <v>93</v>
      </c>
      <c r="L9" s="60"/>
      <c r="M9" s="60"/>
      <c r="N9" s="60"/>
      <c r="O9" s="60"/>
      <c r="P9" s="60"/>
      <c r="Q9" s="60"/>
    </row>
    <row r="10" spans="1:17" ht="15" customHeight="1" x14ac:dyDescent="0.25">
      <c r="A10" s="179" t="s">
        <v>94</v>
      </c>
      <c r="B10" s="179"/>
      <c r="C10" s="179"/>
      <c r="D10" s="179"/>
      <c r="E10" s="179"/>
      <c r="F10" s="179"/>
      <c r="G10" s="179"/>
      <c r="H10" s="179"/>
      <c r="I10" s="179"/>
      <c r="K10" s="59" t="s">
        <v>95</v>
      </c>
      <c r="L10" s="60">
        <v>0.03</v>
      </c>
      <c r="M10" s="60">
        <v>0.03</v>
      </c>
      <c r="N10" s="60">
        <v>0.03</v>
      </c>
      <c r="O10" s="60">
        <v>0.03</v>
      </c>
      <c r="P10" s="60">
        <v>0.03</v>
      </c>
      <c r="Q10" s="60">
        <v>0.03</v>
      </c>
    </row>
    <row r="11" spans="1:17" x14ac:dyDescent="0.25">
      <c r="A11" s="180" t="s">
        <v>96</v>
      </c>
      <c r="B11" s="180"/>
      <c r="C11" s="180"/>
      <c r="D11" s="180"/>
      <c r="E11" s="180"/>
      <c r="F11" s="180"/>
      <c r="G11" s="180"/>
      <c r="H11" s="180"/>
      <c r="I11" s="180"/>
      <c r="K11" s="59" t="s">
        <v>97</v>
      </c>
      <c r="L11" s="60">
        <v>6.4999999999999997E-3</v>
      </c>
      <c r="M11" s="60">
        <v>6.4999999999999997E-3</v>
      </c>
      <c r="N11" s="60">
        <v>6.4999999999999997E-3</v>
      </c>
      <c r="O11" s="60">
        <v>6.4999999999999997E-3</v>
      </c>
      <c r="P11" s="60">
        <v>6.4999999999999997E-3</v>
      </c>
      <c r="Q11" s="60">
        <v>6.4999999999999997E-3</v>
      </c>
    </row>
    <row r="12" spans="1:17" x14ac:dyDescent="0.25">
      <c r="A12" s="166"/>
      <c r="B12" s="166"/>
      <c r="C12" s="166"/>
      <c r="D12" s="166"/>
      <c r="E12" s="181"/>
      <c r="F12" s="166"/>
      <c r="G12" s="166"/>
      <c r="H12" s="166"/>
      <c r="I12" s="166"/>
      <c r="K12" s="59" t="s">
        <v>98</v>
      </c>
      <c r="L12" s="60">
        <v>6.0000000000000001E-3</v>
      </c>
      <c r="M12" s="60">
        <v>8.0000000000000002E-3</v>
      </c>
      <c r="N12" s="60">
        <v>1.4999999999999999E-2</v>
      </c>
      <c r="O12" s="60">
        <v>6.0000000000000001E-3</v>
      </c>
      <c r="P12" s="60">
        <v>1.2E-2</v>
      </c>
      <c r="Q12" s="60">
        <v>1.4999999999999999E-2</v>
      </c>
    </row>
    <row r="13" spans="1:17" x14ac:dyDescent="0.25">
      <c r="A13" s="182"/>
      <c r="B13" s="183" t="s">
        <v>99</v>
      </c>
      <c r="C13" s="184"/>
      <c r="D13" s="184"/>
      <c r="E13" s="185"/>
      <c r="F13" s="184"/>
      <c r="G13" s="184"/>
      <c r="H13" s="184"/>
      <c r="I13" s="186"/>
      <c r="K13" s="59" t="s">
        <v>100</v>
      </c>
      <c r="L13" s="60">
        <v>4.4999999999999998E-2</v>
      </c>
      <c r="M13" s="60">
        <v>4.4999999999999998E-2</v>
      </c>
      <c r="N13" s="60">
        <v>4.4999999999999998E-2</v>
      </c>
      <c r="O13" s="60">
        <v>4.4999999999999998E-2</v>
      </c>
      <c r="P13" s="60">
        <v>4.4999999999999998E-2</v>
      </c>
      <c r="Q13" s="60">
        <v>4.4999999999999998E-2</v>
      </c>
    </row>
    <row r="14" spans="1:17" x14ac:dyDescent="0.25">
      <c r="A14" s="187"/>
      <c r="B14" s="188"/>
      <c r="C14" s="141"/>
      <c r="D14" s="189" t="s">
        <v>73</v>
      </c>
      <c r="E14" s="189"/>
      <c r="F14" s="190"/>
      <c r="G14" s="189"/>
      <c r="H14" s="141"/>
      <c r="I14" s="191"/>
      <c r="K14" s="64" t="s">
        <v>101</v>
      </c>
      <c r="L14" s="60">
        <f t="shared" ref="L14:Q14" si="0">SUM(L10:L13)</f>
        <v>8.7499999999999994E-2</v>
      </c>
      <c r="M14" s="60">
        <f t="shared" si="0"/>
        <v>8.9499999999999996E-2</v>
      </c>
      <c r="N14" s="60">
        <f t="shared" si="0"/>
        <v>9.6500000000000002E-2</v>
      </c>
      <c r="O14" s="60">
        <f t="shared" si="0"/>
        <v>8.7499999999999994E-2</v>
      </c>
      <c r="P14" s="60">
        <f t="shared" si="0"/>
        <v>9.35E-2</v>
      </c>
      <c r="Q14" s="60">
        <f t="shared" si="0"/>
        <v>9.6500000000000002E-2</v>
      </c>
    </row>
    <row r="15" spans="1:17" x14ac:dyDescent="0.25">
      <c r="A15" s="192"/>
      <c r="B15" s="192"/>
      <c r="C15" s="192"/>
      <c r="D15" s="65"/>
      <c r="E15" s="193"/>
      <c r="F15" s="66" t="s">
        <v>102</v>
      </c>
      <c r="G15" s="193" t="s">
        <v>103</v>
      </c>
      <c r="H15" s="67">
        <v>0.04</v>
      </c>
      <c r="I15" s="191"/>
      <c r="K15" s="64" t="s">
        <v>104</v>
      </c>
      <c r="L15" s="60">
        <f>(((1+L6+L5+L3)*(1+L4)*(1+L8))/(1-L14))-1</f>
        <v>0.26378505111232875</v>
      </c>
      <c r="M15" s="60">
        <f>(((1+M3+M5+M6)*(1+M4)*(1+M8))/(1-M14))-1</f>
        <v>0.2665610753871499</v>
      </c>
      <c r="N15" s="60">
        <f>(((1+N6+N5+N3)*(1+N4)*(1+N8))/(1-N14))-1</f>
        <v>0.27637394481460986</v>
      </c>
      <c r="O15" s="60">
        <f>(((1+O6+O5+O3)*(1+O4)*(1+O8))/(1-O14))-1</f>
        <v>0.26378505111232875</v>
      </c>
      <c r="P15" s="60">
        <f>(((1+P6+P5+P3)*(1+P4)*(1+P8))/(1-P14))-1</f>
        <v>0.27214987218974085</v>
      </c>
      <c r="Q15" s="60">
        <f>(((1+Q6+Q5+Q3)*(1+Q4)*(1+Q8))/(1-Q14))-1</f>
        <v>0.27637394481460986</v>
      </c>
    </row>
    <row r="16" spans="1:17" x14ac:dyDescent="0.25">
      <c r="A16" s="192"/>
      <c r="B16" s="192"/>
      <c r="C16" s="192"/>
      <c r="D16" s="65"/>
      <c r="E16" s="193"/>
      <c r="F16" s="66" t="s">
        <v>105</v>
      </c>
      <c r="G16" s="193" t="s">
        <v>103</v>
      </c>
      <c r="H16" s="67">
        <v>1.23E-2</v>
      </c>
      <c r="I16" s="191"/>
      <c r="K16" s="57" t="s">
        <v>106</v>
      </c>
      <c r="L16" s="68">
        <f t="shared" ref="L16:Q16" si="1">L15*100</f>
        <v>26.378505111232876</v>
      </c>
      <c r="M16" s="68">
        <f t="shared" si="1"/>
        <v>26.656107538714991</v>
      </c>
      <c r="N16" s="68">
        <f t="shared" si="1"/>
        <v>27.637394481460987</v>
      </c>
      <c r="O16" s="68">
        <f t="shared" si="1"/>
        <v>26.378505111232876</v>
      </c>
      <c r="P16" s="68">
        <f t="shared" si="1"/>
        <v>27.214987218974084</v>
      </c>
      <c r="Q16" s="68">
        <f t="shared" si="1"/>
        <v>27.637394481460987</v>
      </c>
    </row>
    <row r="17" spans="1:9" x14ac:dyDescent="0.25">
      <c r="A17" s="192"/>
      <c r="B17" s="192"/>
      <c r="C17" s="192"/>
      <c r="D17" s="65"/>
      <c r="E17" s="193"/>
      <c r="F17" s="66" t="s">
        <v>107</v>
      </c>
      <c r="G17" s="193" t="s">
        <v>103</v>
      </c>
      <c r="H17" s="67">
        <v>8.0000000000000002E-3</v>
      </c>
      <c r="I17" s="191"/>
    </row>
    <row r="18" spans="1:9" x14ac:dyDescent="0.25">
      <c r="A18" s="192"/>
      <c r="B18" s="192"/>
      <c r="C18" s="192"/>
      <c r="D18" s="65"/>
      <c r="E18" s="193"/>
      <c r="F18" s="66" t="s">
        <v>108</v>
      </c>
      <c r="G18" s="193" t="s">
        <v>103</v>
      </c>
      <c r="H18" s="67">
        <v>1.2699999999999999E-2</v>
      </c>
      <c r="I18" s="191"/>
    </row>
    <row r="19" spans="1:9" x14ac:dyDescent="0.25">
      <c r="A19" s="187"/>
      <c r="B19" s="141"/>
      <c r="C19" s="141"/>
      <c r="D19" s="141"/>
      <c r="E19" s="189"/>
      <c r="F19" s="194"/>
      <c r="G19" s="195"/>
      <c r="H19" s="196"/>
      <c r="I19" s="191"/>
    </row>
    <row r="20" spans="1:9" x14ac:dyDescent="0.25">
      <c r="A20" s="197"/>
      <c r="B20" s="198"/>
      <c r="C20" s="198"/>
      <c r="D20" s="198"/>
      <c r="E20" s="199"/>
      <c r="F20" s="198"/>
      <c r="G20" s="198"/>
      <c r="H20" s="198"/>
      <c r="I20" s="200"/>
    </row>
    <row r="21" spans="1:9" x14ac:dyDescent="0.25">
      <c r="A21" s="141"/>
      <c r="B21" s="141"/>
      <c r="C21" s="141"/>
      <c r="D21" s="141"/>
      <c r="E21" s="189"/>
      <c r="F21" s="141"/>
      <c r="G21" s="141"/>
      <c r="H21" s="141"/>
      <c r="I21" s="141"/>
    </row>
    <row r="22" spans="1:9" x14ac:dyDescent="0.25">
      <c r="A22" s="182"/>
      <c r="B22" s="183" t="s">
        <v>109</v>
      </c>
      <c r="C22" s="184"/>
      <c r="D22" s="184"/>
      <c r="E22" s="185"/>
      <c r="F22" s="184"/>
      <c r="G22" s="184"/>
      <c r="H22" s="184"/>
      <c r="I22" s="186"/>
    </row>
    <row r="23" spans="1:9" x14ac:dyDescent="0.25">
      <c r="A23" s="187"/>
      <c r="B23" s="188"/>
      <c r="C23" s="141"/>
      <c r="D23" s="189" t="s">
        <v>73</v>
      </c>
      <c r="E23" s="189"/>
      <c r="F23" s="141"/>
      <c r="G23" s="189"/>
      <c r="H23" s="141"/>
      <c r="I23" s="191"/>
    </row>
    <row r="24" spans="1:9" x14ac:dyDescent="0.25">
      <c r="A24" s="125"/>
      <c r="B24" s="125"/>
      <c r="C24" s="125"/>
      <c r="D24" s="65"/>
      <c r="E24" s="193"/>
      <c r="F24" s="66" t="s">
        <v>110</v>
      </c>
      <c r="G24" s="193" t="s">
        <v>103</v>
      </c>
      <c r="H24" s="67">
        <v>7.3999999999999996E-2</v>
      </c>
      <c r="I24" s="191"/>
    </row>
    <row r="25" spans="1:9" x14ac:dyDescent="0.25">
      <c r="A25" s="187"/>
      <c r="B25" s="141"/>
      <c r="C25" s="201"/>
      <c r="D25" s="69"/>
      <c r="E25" s="70"/>
      <c r="F25" s="194"/>
      <c r="G25" s="195"/>
      <c r="H25" s="196"/>
      <c r="I25" s="191"/>
    </row>
    <row r="26" spans="1:9" x14ac:dyDescent="0.25">
      <c r="A26" s="197"/>
      <c r="B26" s="198"/>
      <c r="C26" s="198"/>
      <c r="D26" s="198"/>
      <c r="E26" s="199"/>
      <c r="F26" s="198"/>
      <c r="G26" s="198"/>
      <c r="H26" s="198"/>
      <c r="I26" s="200"/>
    </row>
    <row r="27" spans="1:9" x14ac:dyDescent="0.25">
      <c r="A27" s="166"/>
      <c r="B27" s="166"/>
      <c r="C27" s="166"/>
      <c r="D27" s="166"/>
      <c r="E27" s="181"/>
      <c r="F27" s="166"/>
      <c r="G27" s="166"/>
      <c r="H27" s="166"/>
      <c r="I27" s="166"/>
    </row>
    <row r="28" spans="1:9" x14ac:dyDescent="0.25">
      <c r="A28" s="182"/>
      <c r="B28" s="183" t="s">
        <v>111</v>
      </c>
      <c r="C28" s="184"/>
      <c r="D28" s="184"/>
      <c r="E28" s="185"/>
      <c r="F28" s="184"/>
      <c r="G28" s="184"/>
      <c r="H28" s="184"/>
      <c r="I28" s="186"/>
    </row>
    <row r="29" spans="1:9" x14ac:dyDescent="0.25">
      <c r="A29" s="187"/>
      <c r="B29" s="141"/>
      <c r="C29" s="201"/>
      <c r="D29" s="71"/>
      <c r="E29" s="199"/>
      <c r="F29" s="72"/>
      <c r="G29" s="199"/>
      <c r="H29" s="72"/>
      <c r="I29" s="191"/>
    </row>
    <row r="30" spans="1:9" x14ac:dyDescent="0.25">
      <c r="A30" s="187"/>
      <c r="B30" s="141"/>
      <c r="C30" s="201"/>
      <c r="D30" s="73"/>
      <c r="E30" s="193"/>
      <c r="F30" s="66" t="s">
        <v>112</v>
      </c>
      <c r="G30" s="193" t="s">
        <v>103</v>
      </c>
      <c r="H30" s="74">
        <v>0.03</v>
      </c>
      <c r="I30" s="191"/>
    </row>
    <row r="31" spans="1:9" x14ac:dyDescent="0.25">
      <c r="A31" s="187"/>
      <c r="B31" s="141"/>
      <c r="C31" s="201"/>
      <c r="D31" s="73"/>
      <c r="E31" s="193"/>
      <c r="F31" s="66" t="s">
        <v>97</v>
      </c>
      <c r="G31" s="193" t="s">
        <v>103</v>
      </c>
      <c r="H31" s="74">
        <v>6.4999999999999997E-3</v>
      </c>
      <c r="I31" s="191"/>
    </row>
    <row r="32" spans="1:9" x14ac:dyDescent="0.25">
      <c r="A32" s="187"/>
      <c r="B32" s="141"/>
      <c r="C32" s="201"/>
      <c r="D32" s="73"/>
      <c r="E32" s="193"/>
      <c r="F32" s="66" t="s">
        <v>113</v>
      </c>
      <c r="G32" s="202" t="s">
        <v>103</v>
      </c>
      <c r="H32" s="74">
        <v>1.2E-2</v>
      </c>
      <c r="I32" s="191"/>
    </row>
    <row r="33" spans="1:9" x14ac:dyDescent="0.25">
      <c r="A33" s="187"/>
      <c r="B33" s="141"/>
      <c r="C33" s="201"/>
      <c r="D33" s="73"/>
      <c r="E33" s="193"/>
      <c r="F33" s="66" t="s">
        <v>100</v>
      </c>
      <c r="G33" s="202" t="s">
        <v>103</v>
      </c>
      <c r="H33" s="74">
        <v>4.4999999999999998E-2</v>
      </c>
      <c r="I33" s="191"/>
    </row>
    <row r="34" spans="1:9" x14ac:dyDescent="0.25">
      <c r="A34" s="187"/>
      <c r="B34" s="141"/>
      <c r="C34" s="141"/>
      <c r="D34" s="141"/>
      <c r="E34" s="203" t="s">
        <v>114</v>
      </c>
      <c r="F34" s="203"/>
      <c r="G34" s="193" t="s">
        <v>103</v>
      </c>
      <c r="H34" s="75">
        <f>SUM(H30:H33)</f>
        <v>9.35E-2</v>
      </c>
      <c r="I34" s="191"/>
    </row>
    <row r="35" spans="1:9" x14ac:dyDescent="0.25">
      <c r="A35" s="197"/>
      <c r="B35" s="198"/>
      <c r="C35" s="198"/>
      <c r="D35" s="198"/>
      <c r="E35" s="199"/>
      <c r="F35" s="198"/>
      <c r="G35" s="198"/>
      <c r="H35" s="198"/>
      <c r="I35" s="200"/>
    </row>
    <row r="36" spans="1:9" x14ac:dyDescent="0.25">
      <c r="A36" s="141"/>
      <c r="B36" s="141"/>
      <c r="C36" s="141"/>
      <c r="D36" s="141"/>
      <c r="E36" s="189"/>
      <c r="F36" s="141"/>
      <c r="G36" s="141"/>
      <c r="H36" s="141"/>
      <c r="I36" s="141"/>
    </row>
    <row r="37" spans="1:9" x14ac:dyDescent="0.25">
      <c r="A37" s="166"/>
      <c r="B37" s="166"/>
      <c r="C37" s="166"/>
      <c r="D37" s="166"/>
      <c r="E37" s="181"/>
      <c r="F37" s="166"/>
      <c r="G37" s="166"/>
      <c r="H37" s="166"/>
      <c r="I37" s="166"/>
    </row>
    <row r="38" spans="1:9" x14ac:dyDescent="0.25">
      <c r="A38" s="182"/>
      <c r="B38" s="183" t="s">
        <v>115</v>
      </c>
      <c r="C38" s="184"/>
      <c r="D38" s="184"/>
      <c r="E38" s="185"/>
      <c r="F38" s="184"/>
      <c r="G38" s="184"/>
      <c r="H38" s="184"/>
      <c r="I38" s="186"/>
    </row>
    <row r="39" spans="1:9" x14ac:dyDescent="0.25">
      <c r="A39" s="187"/>
      <c r="B39" s="188"/>
      <c r="C39" s="141"/>
      <c r="D39" s="189"/>
      <c r="E39" s="189"/>
      <c r="F39" s="141"/>
      <c r="G39" s="189"/>
      <c r="H39" s="141"/>
      <c r="I39" s="191"/>
    </row>
    <row r="40" spans="1:9" x14ac:dyDescent="0.25">
      <c r="A40" s="187"/>
      <c r="B40" s="204"/>
      <c r="C40" s="205" t="s">
        <v>116</v>
      </c>
      <c r="D40" s="76" t="s">
        <v>117</v>
      </c>
      <c r="E40" s="206">
        <v>-1</v>
      </c>
      <c r="F40" s="126" t="s">
        <v>103</v>
      </c>
      <c r="G40" s="206"/>
      <c r="H40" s="122">
        <f>ROUND(((((1+H15+H17+H18)*(1+H16)*(1+H24))/(1-H34))-1),4)</f>
        <v>0.27210000000000001</v>
      </c>
      <c r="I40" s="191"/>
    </row>
    <row r="41" spans="1:9" x14ac:dyDescent="0.25">
      <c r="A41" s="187"/>
      <c r="B41" s="204"/>
      <c r="C41" s="205"/>
      <c r="D41" s="207" t="s">
        <v>118</v>
      </c>
      <c r="E41" s="206"/>
      <c r="F41" s="126"/>
      <c r="G41" s="206"/>
      <c r="H41" s="122"/>
      <c r="I41" s="191"/>
    </row>
    <row r="42" spans="1:9" x14ac:dyDescent="0.25">
      <c r="A42" s="187"/>
      <c r="B42" s="208"/>
      <c r="C42" s="209"/>
      <c r="D42" s="195"/>
      <c r="E42" s="210"/>
      <c r="F42" s="77"/>
      <c r="G42" s="211"/>
      <c r="H42" s="78"/>
      <c r="I42" s="191"/>
    </row>
    <row r="43" spans="1:9" x14ac:dyDescent="0.25">
      <c r="A43" s="187"/>
      <c r="B43" s="141"/>
      <c r="C43" s="141"/>
      <c r="D43" s="141"/>
      <c r="E43" s="212" t="s">
        <v>119</v>
      </c>
      <c r="F43" s="213" t="s">
        <v>120</v>
      </c>
      <c r="G43" s="207" t="s">
        <v>103</v>
      </c>
      <c r="H43" s="75">
        <f>H40</f>
        <v>0.27210000000000001</v>
      </c>
      <c r="I43" s="191"/>
    </row>
    <row r="44" spans="1:9" x14ac:dyDescent="0.25">
      <c r="A44" s="197"/>
      <c r="B44" s="198"/>
      <c r="C44" s="198"/>
      <c r="D44" s="198"/>
      <c r="E44" s="199"/>
      <c r="F44" s="198"/>
      <c r="G44" s="198"/>
      <c r="H44" s="198"/>
      <c r="I44" s="200"/>
    </row>
    <row r="45" spans="1:9" x14ac:dyDescent="0.25">
      <c r="A45" s="141" t="s">
        <v>121</v>
      </c>
      <c r="B45" s="141"/>
      <c r="C45" s="141"/>
      <c r="D45" s="141"/>
      <c r="E45" s="189"/>
      <c r="F45" s="141"/>
      <c r="G45" s="141"/>
      <c r="H45" s="141"/>
      <c r="I45" s="141"/>
    </row>
    <row r="46" spans="1:9" x14ac:dyDescent="0.25">
      <c r="A46" s="141"/>
      <c r="B46" s="141"/>
      <c r="C46" s="141"/>
      <c r="D46" s="141"/>
      <c r="E46" s="189"/>
      <c r="F46" s="141"/>
      <c r="G46" s="141"/>
      <c r="H46" s="141"/>
      <c r="I46" s="141"/>
    </row>
    <row r="47" spans="1:9" x14ac:dyDescent="0.25">
      <c r="A47" s="54" t="s">
        <v>75</v>
      </c>
      <c r="B47" s="1"/>
      <c r="C47" s="1"/>
      <c r="D47" s="1"/>
      <c r="E47" s="63"/>
      <c r="F47" s="1"/>
      <c r="G47" s="1"/>
      <c r="H47" s="1"/>
      <c r="I47" s="1"/>
    </row>
    <row r="48" spans="1:9" x14ac:dyDescent="0.25">
      <c r="A48" s="79"/>
      <c r="B48" s="1"/>
      <c r="C48" s="1"/>
      <c r="D48" s="1"/>
      <c r="E48" s="63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63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63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63"/>
      <c r="F51" s="1"/>
      <c r="G51" s="1"/>
      <c r="H51" s="1"/>
      <c r="I51" s="1"/>
    </row>
    <row r="52" spans="1:9" x14ac:dyDescent="0.25">
      <c r="A52" s="1"/>
      <c r="B52" s="80"/>
      <c r="C52" s="80"/>
      <c r="D52" s="123" t="s">
        <v>122</v>
      </c>
      <c r="E52" s="123"/>
      <c r="F52" s="123"/>
      <c r="G52" s="80"/>
      <c r="H52" s="80"/>
      <c r="I52" s="1"/>
    </row>
    <row r="53" spans="1:9" ht="15" customHeight="1" x14ac:dyDescent="0.25">
      <c r="A53" s="1"/>
      <c r="B53" s="81"/>
      <c r="C53" s="81"/>
      <c r="D53" s="124" t="s">
        <v>123</v>
      </c>
      <c r="E53" s="124"/>
      <c r="F53" s="124"/>
      <c r="G53" s="81"/>
      <c r="H53" s="81"/>
      <c r="I53" s="1"/>
    </row>
  </sheetData>
  <sheetProtection sheet="1" objects="1" scenarios="1" selectLockedCells="1"/>
  <mergeCells count="21">
    <mergeCell ref="G40:G41"/>
    <mergeCell ref="H40:H41"/>
    <mergeCell ref="D52:F52"/>
    <mergeCell ref="D53:F53"/>
    <mergeCell ref="A18:C18"/>
    <mergeCell ref="A24:C24"/>
    <mergeCell ref="E34:F34"/>
    <mergeCell ref="B40:B41"/>
    <mergeCell ref="C40:C41"/>
    <mergeCell ref="E40:E41"/>
    <mergeCell ref="F40:F41"/>
    <mergeCell ref="A10:I10"/>
    <mergeCell ref="A11:I11"/>
    <mergeCell ref="A15:C15"/>
    <mergeCell ref="A16:C16"/>
    <mergeCell ref="A17:C17"/>
    <mergeCell ref="A2:I2"/>
    <mergeCell ref="A3:I3"/>
    <mergeCell ref="A4:I4"/>
    <mergeCell ref="A5:I5"/>
    <mergeCell ref="A9:I9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6</vt:i4>
      </vt:variant>
    </vt:vector>
  </HeadingPairs>
  <TitlesOfParts>
    <vt:vector size="9" baseType="lpstr">
      <vt:lpstr>ORCAMENTO</vt:lpstr>
      <vt:lpstr>CRONOGRAMA</vt:lpstr>
      <vt:lpstr>BDI</vt:lpstr>
      <vt:lpstr>BDI!Área_de_Impressão</vt:lpstr>
      <vt:lpstr>CRONOGRAMA!Área_de_Impressão</vt:lpstr>
      <vt:lpstr>ORCAMENTO!Área_de_Impressão</vt:lpstr>
      <vt:lpstr>BDI!Print_Area_0</vt:lpstr>
      <vt:lpstr>CRONOGRAMA!Print_Area_0</vt:lpstr>
      <vt:lpstr>ORCAMENTO!Print_Area_0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Corrêa Gasparetto</dc:creator>
  <cp:lastModifiedBy>Francieli Anzilieiro</cp:lastModifiedBy>
  <cp:revision>8</cp:revision>
  <cp:lastPrinted>2017-07-28T14:22:43Z</cp:lastPrinted>
  <dcterms:created xsi:type="dcterms:W3CDTF">2017-05-11T13:54:22Z</dcterms:created>
  <dcterms:modified xsi:type="dcterms:W3CDTF">2017-07-31T11:23:22Z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