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lan1" sheetId="1" state="visible" r:id="rId2"/>
    <sheet name="Plan2" sheetId="2" state="visible" r:id="rId3"/>
    <sheet name="Plan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<sst xmlns="http://schemas.openxmlformats.org/spreadsheetml/2006/main" count="68" uniqueCount="39">
  <si>
    <t xml:space="preserve">Encarte M II – Consumo médio mensal de energia elétrica RU de responsabilidade da UFFS</t>
  </si>
  <si>
    <t xml:space="preserve">Iluminação Externa</t>
  </si>
  <si>
    <t xml:space="preserve">Ponto Elétrico</t>
  </si>
  <si>
    <t xml:space="preserve">Qtde</t>
  </si>
  <si>
    <t xml:space="preserve">Potência Média (W)</t>
  </si>
  <si>
    <t xml:space="preserve">Dias Uso/Mês</t>
  </si>
  <si>
    <t xml:space="preserve">Média Utilização Dia (h)</t>
  </si>
  <si>
    <t xml:space="preserve">Média Utilização Dia fora da ponta (h)</t>
  </si>
  <si>
    <t xml:space="preserve">Consumo Médio Mês fora da ponta (KWh)</t>
  </si>
  <si>
    <t xml:space="preserve">Média Utilização Dia na ponta (h)</t>
  </si>
  <si>
    <t xml:space="preserve">Consumo Médio Mês na ponta (KWh)</t>
  </si>
  <si>
    <t xml:space="preserve">Consumo Médio Mês (KWh)</t>
  </si>
  <si>
    <t xml:space="preserve">Poste com lâmpada de vapor metálico</t>
  </si>
  <si>
    <t xml:space="preserve">Refletor</t>
  </si>
  <si>
    <t xml:space="preserve">Florescente Tubular</t>
  </si>
  <si>
    <t xml:space="preserve">Subtotal</t>
  </si>
  <si>
    <t xml:space="preserve">Sala dos Técnicos Administrativos</t>
  </si>
  <si>
    <t xml:space="preserve">Computador</t>
  </si>
  <si>
    <t xml:space="preserve">Monitor</t>
  </si>
  <si>
    <t xml:space="preserve">Impressora</t>
  </si>
  <si>
    <t xml:space="preserve">Suit</t>
  </si>
  <si>
    <t xml:space="preserve">Condicionador de AR</t>
  </si>
  <si>
    <t xml:space="preserve">Iluminação Refeitório</t>
  </si>
  <si>
    <t xml:space="preserve">Total</t>
  </si>
  <si>
    <t xml:space="preserve">ILUMINAÇÃO EXTERNA E DO REFEITÓRIO</t>
  </si>
  <si>
    <t xml:space="preserve">Insolação Erechim</t>
  </si>
  <si>
    <t xml:space="preserve">Fonte: https://www.sunrise-and-sunset.com/pt/sun/brasil/erechim/2019</t>
  </si>
  <si>
    <t xml:space="preserve">Dia</t>
  </si>
  <si>
    <t xml:space="preserve">Nascer</t>
  </si>
  <si>
    <t xml:space="preserve">Por</t>
  </si>
  <si>
    <t xml:space="preserve">Na ponta (h)</t>
  </si>
  <si>
    <t xml:space="preserve">Na ponta (min)</t>
  </si>
  <si>
    <t xml:space="preserve">Média na ponta (min)</t>
  </si>
  <si>
    <t xml:space="preserve">Média na ponta (h)</t>
  </si>
  <si>
    <t xml:space="preserve">SALA DOS TÉCNICOS ADMINISTRATIVOS</t>
  </si>
  <si>
    <t xml:space="preserve">Entrada</t>
  </si>
  <si>
    <t xml:space="preserve">Saída</t>
  </si>
  <si>
    <t xml:space="preserve">Horário de ponta RGE</t>
  </si>
  <si>
    <t xml:space="preserve">Fonte: https://www.cpfl.com.br/energias-sustentaveis/eficiencia-energetica/uso-consciente/Paginas/horario-de-pico.aspx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</si>
</sst>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DD/MM/YY"/>
    <numFmt numFmtId="167" formatCode="HH:MM:SS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0066B3"/>
        <bgColor rgb="FF008080"/>
      </patternFill>
    </fill>
    <fill>
      <patternFill patternType="solid">
        <fgColor rgb="FF00A65D"/>
        <bgColor rgb="FF00808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5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B3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65D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www.sunrise-and-sunset.com/pt/sun/brasil/erechim/2019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cpfl.com.br/energias-sustentaveis/eficiencia-energetica/uso-consciente/Paginas/horario-de-pico.asp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4" activeCellId="0" sqref="O14"/>
    </sheetView>
  </sheetViews>
  <sheetFormatPr defaultRowHeight="13.8" zeroHeight="false" outlineLevelRow="0" outlineLevelCol="0"/>
  <cols>
    <col collapsed="false" customWidth="true" hidden="false" outlineLevel="0" max="1" min="1" style="1" width="20.56"/>
    <col collapsed="false" customWidth="true" hidden="false" outlineLevel="0" max="2" min="2" style="0" width="7"/>
    <col collapsed="false" customWidth="true" hidden="false" outlineLevel="0" max="3" min="3" style="0" width="8.61"/>
    <col collapsed="false" customWidth="true" hidden="false" outlineLevel="0" max="4" min="4" style="0" width="9"/>
    <col collapsed="false" customWidth="true" hidden="false" outlineLevel="0" max="5" min="5" style="0" width="10"/>
    <col collapsed="false" customWidth="true" hidden="false" outlineLevel="0" max="6" min="6" style="0" width="2.14"/>
    <col collapsed="false" customWidth="false" hidden="false" outlineLevel="0" max="7" min="7" style="0" width="11.42"/>
    <col collapsed="false" customWidth="true" hidden="false" outlineLevel="0" max="8" min="8" style="0" width="11.86"/>
    <col collapsed="false" customWidth="true" hidden="false" outlineLevel="0" max="9" min="9" style="0" width="2.42"/>
    <col collapsed="false" customWidth="true" hidden="false" outlineLevel="0" max="10" min="10" style="0" width="11.71"/>
    <col collapsed="false" customWidth="true" hidden="false" outlineLevel="0" max="11" min="11" style="0" width="11.57"/>
    <col collapsed="false" customWidth="true" hidden="false" outlineLevel="0" max="12" min="12" style="0" width="10.58"/>
    <col collapsed="false" customWidth="true" hidden="false" outlineLevel="0" max="1025" min="13" style="0" width="8.71"/>
  </cols>
  <sheetData>
    <row r="1" customFormat="false" ht="13.8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3.8" hidden="false" customHeight="false" outlineLevel="0" collapsed="false">
      <c r="A2" s="3" t="s">
        <v>1</v>
      </c>
    </row>
    <row r="3" s="5" customFormat="true" ht="40.5" hidden="false" customHeight="false" outlineLevel="0" collapsed="false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/>
      <c r="G3" s="4" t="s">
        <v>7</v>
      </c>
      <c r="H3" s="4" t="s">
        <v>8</v>
      </c>
      <c r="I3" s="4"/>
      <c r="J3" s="4" t="s">
        <v>9</v>
      </c>
      <c r="K3" s="4" t="s">
        <v>10</v>
      </c>
      <c r="L3" s="4" t="s">
        <v>11</v>
      </c>
    </row>
    <row r="4" customFormat="false" ht="21" hidden="false" customHeight="false" outlineLevel="0" collapsed="false">
      <c r="A4" s="6" t="s">
        <v>12</v>
      </c>
      <c r="B4" s="7" t="n">
        <v>18</v>
      </c>
      <c r="C4" s="7" t="n">
        <v>70</v>
      </c>
      <c r="D4" s="7" t="n">
        <v>30</v>
      </c>
      <c r="E4" s="7" t="n">
        <v>12</v>
      </c>
      <c r="F4" s="7"/>
      <c r="G4" s="7" t="n">
        <f aca="false">E4-J4</f>
        <v>10.1916666666667</v>
      </c>
      <c r="H4" s="8" t="n">
        <f aca="false">(B4*C4*D4*G4)/1000</f>
        <v>385.245</v>
      </c>
      <c r="I4" s="8"/>
      <c r="J4" s="7" t="n">
        <f aca="false">Plan2!$G$6</f>
        <v>1.80833333333333</v>
      </c>
      <c r="K4" s="8" t="n">
        <f aca="false">(B4*C4*D4*J4)/1000</f>
        <v>68.355</v>
      </c>
      <c r="L4" s="8" t="n">
        <f aca="false">B4*C4*D4*E4/1000</f>
        <v>453.6</v>
      </c>
      <c r="M4" s="9"/>
      <c r="N4" s="9"/>
      <c r="O4" s="9"/>
      <c r="P4" s="9"/>
      <c r="Q4" s="9"/>
    </row>
    <row r="5" customFormat="false" ht="13.8" hidden="false" customHeight="false" outlineLevel="0" collapsed="false">
      <c r="A5" s="6" t="s">
        <v>13</v>
      </c>
      <c r="B5" s="7" t="n">
        <v>2</v>
      </c>
      <c r="C5" s="7" t="n">
        <v>100</v>
      </c>
      <c r="D5" s="7" t="n">
        <v>30</v>
      </c>
      <c r="E5" s="7" t="n">
        <v>12</v>
      </c>
      <c r="F5" s="7"/>
      <c r="G5" s="7" t="n">
        <f aca="false">E5-J5</f>
        <v>10.1916666666667</v>
      </c>
      <c r="H5" s="8" t="n">
        <f aca="false">(B5*C5*D5*G5)/1000</f>
        <v>61.15</v>
      </c>
      <c r="I5" s="8"/>
      <c r="J5" s="7" t="n">
        <f aca="false">Plan2!$G$6</f>
        <v>1.80833333333333</v>
      </c>
      <c r="K5" s="8" t="n">
        <f aca="false">(B5*C5*D5*J5)/1000</f>
        <v>10.85</v>
      </c>
      <c r="L5" s="8" t="n">
        <f aca="false">B5*C5*D5*E5/1000</f>
        <v>72</v>
      </c>
      <c r="M5" s="9"/>
      <c r="N5" s="9"/>
      <c r="O5" s="9"/>
      <c r="P5" s="9"/>
      <c r="Q5" s="9"/>
    </row>
    <row r="6" customFormat="false" ht="13.8" hidden="false" customHeight="false" outlineLevel="0" collapsed="false">
      <c r="A6" s="6" t="s">
        <v>14</v>
      </c>
      <c r="B6" s="7" t="n">
        <v>52</v>
      </c>
      <c r="C6" s="7" t="n">
        <v>28</v>
      </c>
      <c r="D6" s="7" t="n">
        <v>30</v>
      </c>
      <c r="E6" s="7" t="n">
        <v>12</v>
      </c>
      <c r="F6" s="7"/>
      <c r="G6" s="7" t="n">
        <f aca="false">E6-J6</f>
        <v>10.1916666666667</v>
      </c>
      <c r="H6" s="8" t="n">
        <f aca="false">(B6*C6*D6*G6)/1000</f>
        <v>445.172</v>
      </c>
      <c r="I6" s="8"/>
      <c r="J6" s="7" t="n">
        <f aca="false">Plan2!$G$6</f>
        <v>1.80833333333333</v>
      </c>
      <c r="K6" s="8" t="n">
        <f aca="false">(B6*C6*D6*J6)/1000</f>
        <v>78.988</v>
      </c>
      <c r="L6" s="8" t="n">
        <f aca="false">B6*C6*D6*E6/1000</f>
        <v>524.16</v>
      </c>
      <c r="M6" s="9"/>
      <c r="N6" s="9"/>
      <c r="O6" s="9"/>
      <c r="P6" s="9"/>
      <c r="Q6" s="9"/>
    </row>
    <row r="7" customFormat="false" ht="13.8" hidden="false" customHeight="false" outlineLevel="0" collapsed="false">
      <c r="A7" s="6"/>
      <c r="B7" s="7"/>
      <c r="C7" s="7"/>
      <c r="D7" s="7"/>
      <c r="E7" s="10" t="s">
        <v>15</v>
      </c>
      <c r="F7" s="10"/>
      <c r="G7" s="10"/>
      <c r="H7" s="11" t="n">
        <f aca="false">SUM(H4:H6)</f>
        <v>891.567</v>
      </c>
      <c r="I7" s="10"/>
      <c r="J7" s="10"/>
      <c r="K7" s="12" t="n">
        <f aca="false">SUM(K4:K6)</f>
        <v>158.193</v>
      </c>
      <c r="L7" s="13" t="n">
        <f aca="false">SUM(L4:L6)</f>
        <v>1049.76</v>
      </c>
      <c r="M7" s="9"/>
      <c r="N7" s="9"/>
      <c r="O7" s="9"/>
      <c r="P7" s="9"/>
      <c r="Q7" s="9"/>
    </row>
    <row r="8" customFormat="false" ht="13.8" hidden="false" customHeight="false" outlineLevel="0" collapsed="false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"/>
      <c r="N8" s="9"/>
      <c r="O8" s="9"/>
      <c r="P8" s="9"/>
      <c r="Q8" s="9"/>
    </row>
    <row r="9" customFormat="false" ht="21" hidden="false" customHeight="false" outlineLevel="0" collapsed="false">
      <c r="A9" s="16" t="s">
        <v>16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"/>
      <c r="N9" s="9"/>
      <c r="O9" s="9"/>
      <c r="P9" s="9"/>
      <c r="Q9" s="9"/>
    </row>
    <row r="10" customFormat="false" ht="40.5" hidden="false" customHeight="false" outlineLevel="0" collapsed="false">
      <c r="A10" s="4" t="s">
        <v>2</v>
      </c>
      <c r="B10" s="4" t="s">
        <v>3</v>
      </c>
      <c r="C10" s="4" t="s">
        <v>4</v>
      </c>
      <c r="D10" s="4" t="s">
        <v>5</v>
      </c>
      <c r="E10" s="4" t="s">
        <v>6</v>
      </c>
      <c r="F10" s="4"/>
      <c r="G10" s="4" t="s">
        <v>7</v>
      </c>
      <c r="H10" s="4" t="s">
        <v>8</v>
      </c>
      <c r="I10" s="4"/>
      <c r="J10" s="4" t="s">
        <v>9</v>
      </c>
      <c r="K10" s="4" t="s">
        <v>10</v>
      </c>
      <c r="L10" s="4" t="s">
        <v>11</v>
      </c>
      <c r="M10" s="9"/>
      <c r="N10" s="9"/>
      <c r="O10" s="9"/>
      <c r="P10" s="9"/>
      <c r="Q10" s="9"/>
    </row>
    <row r="11" customFormat="false" ht="13.8" hidden="false" customHeight="false" outlineLevel="0" collapsed="false">
      <c r="A11" s="6" t="s">
        <v>14</v>
      </c>
      <c r="B11" s="7" t="n">
        <v>4</v>
      </c>
      <c r="C11" s="7" t="n">
        <v>28</v>
      </c>
      <c r="D11" s="7" t="n">
        <v>22</v>
      </c>
      <c r="E11" s="7" t="n">
        <v>11.5</v>
      </c>
      <c r="F11" s="7"/>
      <c r="G11" s="7" t="n">
        <f aca="false">E11-J11</f>
        <v>10</v>
      </c>
      <c r="H11" s="8" t="n">
        <f aca="false">(B11*C11*D11*G11)/1000</f>
        <v>24.64</v>
      </c>
      <c r="I11" s="7"/>
      <c r="J11" s="7" t="n">
        <v>1.5</v>
      </c>
      <c r="K11" s="8" t="n">
        <f aca="false">(B11*C11*D11*J11)/1000</f>
        <v>3.696</v>
      </c>
      <c r="L11" s="8" t="n">
        <f aca="false">B11*C11*D11*E11/1000</f>
        <v>28.336</v>
      </c>
      <c r="M11" s="9"/>
      <c r="N11" s="9"/>
      <c r="O11" s="9"/>
      <c r="P11" s="9"/>
      <c r="Q11" s="9"/>
    </row>
    <row r="12" customFormat="false" ht="13.8" hidden="false" customHeight="false" outlineLevel="0" collapsed="false">
      <c r="A12" s="6" t="s">
        <v>17</v>
      </c>
      <c r="B12" s="7" t="n">
        <v>3</v>
      </c>
      <c r="C12" s="7" t="n">
        <v>180</v>
      </c>
      <c r="D12" s="7" t="n">
        <v>22</v>
      </c>
      <c r="E12" s="7" t="n">
        <v>9</v>
      </c>
      <c r="F12" s="7"/>
      <c r="G12" s="7" t="n">
        <f aca="false">E12-J12</f>
        <v>7.5</v>
      </c>
      <c r="H12" s="8" t="n">
        <f aca="false">(B12*C12*D12*G12)/1000</f>
        <v>89.1</v>
      </c>
      <c r="I12" s="7"/>
      <c r="J12" s="7" t="n">
        <v>1.5</v>
      </c>
      <c r="K12" s="8" t="n">
        <f aca="false">(B12*C12*D12*J12)/1000</f>
        <v>17.82</v>
      </c>
      <c r="L12" s="8" t="n">
        <f aca="false">B12*C12*D12*E12/1000</f>
        <v>106.92</v>
      </c>
      <c r="M12" s="9"/>
      <c r="N12" s="9"/>
      <c r="O12" s="9"/>
      <c r="P12" s="9"/>
      <c r="Q12" s="9"/>
    </row>
    <row r="13" customFormat="false" ht="13.8" hidden="false" customHeight="false" outlineLevel="0" collapsed="false">
      <c r="A13" s="6" t="s">
        <v>18</v>
      </c>
      <c r="B13" s="7" t="n">
        <v>3</v>
      </c>
      <c r="C13" s="7" t="n">
        <v>42</v>
      </c>
      <c r="D13" s="7" t="n">
        <v>22</v>
      </c>
      <c r="E13" s="7" t="n">
        <v>9</v>
      </c>
      <c r="F13" s="7"/>
      <c r="G13" s="7" t="n">
        <f aca="false">E13-J13</f>
        <v>7.5</v>
      </c>
      <c r="H13" s="8" t="n">
        <f aca="false">(B13*C13*D13*G13)/1000</f>
        <v>20.79</v>
      </c>
      <c r="I13" s="7"/>
      <c r="J13" s="7" t="n">
        <v>1.5</v>
      </c>
      <c r="K13" s="8" t="n">
        <f aca="false">(B13*C13*D13*J13)/1000</f>
        <v>4.158</v>
      </c>
      <c r="L13" s="8" t="n">
        <f aca="false">B13*C13*D13*E13/1000</f>
        <v>24.948</v>
      </c>
      <c r="M13" s="9"/>
      <c r="N13" s="9"/>
      <c r="O13" s="9"/>
      <c r="P13" s="9"/>
      <c r="Q13" s="9"/>
    </row>
    <row r="14" customFormat="false" ht="13.8" hidden="false" customHeight="false" outlineLevel="0" collapsed="false">
      <c r="A14" s="6" t="s">
        <v>19</v>
      </c>
      <c r="B14" s="7" t="n">
        <v>1</v>
      </c>
      <c r="C14" s="7" t="n">
        <v>21</v>
      </c>
      <c r="D14" s="7" t="n">
        <v>22</v>
      </c>
      <c r="E14" s="7" t="n">
        <v>9</v>
      </c>
      <c r="F14" s="7"/>
      <c r="G14" s="7" t="n">
        <f aca="false">E14-J14</f>
        <v>7.5</v>
      </c>
      <c r="H14" s="8" t="n">
        <f aca="false">(B14*C14*D14*G14)/1000</f>
        <v>3.465</v>
      </c>
      <c r="I14" s="7"/>
      <c r="J14" s="7" t="n">
        <v>1.5</v>
      </c>
      <c r="K14" s="8" t="n">
        <f aca="false">(B14*C14*D14*J14)/1000</f>
        <v>0.693</v>
      </c>
      <c r="L14" s="8" t="n">
        <f aca="false">B14*C14*D14*E14/1000</f>
        <v>4.158</v>
      </c>
      <c r="M14" s="9"/>
      <c r="N14" s="9"/>
      <c r="O14" s="9"/>
      <c r="P14" s="9"/>
      <c r="Q14" s="9"/>
    </row>
    <row r="15" customFormat="false" ht="13.8" hidden="false" customHeight="false" outlineLevel="0" collapsed="false">
      <c r="A15" s="6" t="s">
        <v>20</v>
      </c>
      <c r="B15" s="7" t="n">
        <v>1</v>
      </c>
      <c r="C15" s="7" t="n">
        <v>500</v>
      </c>
      <c r="D15" s="7" t="n">
        <v>22</v>
      </c>
      <c r="E15" s="7" t="n">
        <v>24</v>
      </c>
      <c r="F15" s="7"/>
      <c r="G15" s="7" t="n">
        <f aca="false">E15-J15</f>
        <v>21</v>
      </c>
      <c r="H15" s="8" t="n">
        <f aca="false">(B15*C15*D15*G15)/1000</f>
        <v>231</v>
      </c>
      <c r="I15" s="7"/>
      <c r="J15" s="7" t="n">
        <v>3</v>
      </c>
      <c r="K15" s="8" t="n">
        <f aca="false">(B15*C15*D15*J15)/1000</f>
        <v>33</v>
      </c>
      <c r="L15" s="8" t="n">
        <f aca="false">B15*C15*D15*E15/1000</f>
        <v>264</v>
      </c>
      <c r="M15" s="9"/>
      <c r="N15" s="9"/>
      <c r="O15" s="9"/>
      <c r="P15" s="9"/>
      <c r="Q15" s="9"/>
    </row>
    <row r="16" customFormat="false" ht="13.8" hidden="false" customHeight="false" outlineLevel="0" collapsed="false">
      <c r="A16" s="6" t="s">
        <v>21</v>
      </c>
      <c r="B16" s="7" t="n">
        <v>1</v>
      </c>
      <c r="C16" s="7" t="n">
        <v>1350</v>
      </c>
      <c r="D16" s="7" t="n">
        <v>10</v>
      </c>
      <c r="E16" s="7" t="n">
        <v>4</v>
      </c>
      <c r="F16" s="7"/>
      <c r="G16" s="7" t="n">
        <f aca="false">E16-J16</f>
        <v>2.5</v>
      </c>
      <c r="H16" s="8" t="n">
        <f aca="false">(B16*C16*D16*G16)/1000</f>
        <v>33.75</v>
      </c>
      <c r="I16" s="7"/>
      <c r="J16" s="7" t="n">
        <v>1.5</v>
      </c>
      <c r="K16" s="8" t="n">
        <f aca="false">(B16*C16*D16*J16)/1000</f>
        <v>20.25</v>
      </c>
      <c r="L16" s="8" t="n">
        <f aca="false">B16*C16*D16*E16/1000</f>
        <v>54</v>
      </c>
      <c r="M16" s="9"/>
      <c r="N16" s="9"/>
      <c r="O16" s="9"/>
      <c r="P16" s="9"/>
      <c r="Q16" s="9"/>
    </row>
    <row r="17" customFormat="false" ht="13.8" hidden="false" customHeight="false" outlineLevel="0" collapsed="false">
      <c r="A17" s="6"/>
      <c r="B17" s="7"/>
      <c r="C17" s="7"/>
      <c r="D17" s="7"/>
      <c r="E17" s="10" t="s">
        <v>15</v>
      </c>
      <c r="F17" s="10"/>
      <c r="G17" s="10"/>
      <c r="H17" s="11" t="n">
        <f aca="false">SUM(H11:H16)</f>
        <v>402.745</v>
      </c>
      <c r="I17" s="10"/>
      <c r="J17" s="10"/>
      <c r="K17" s="12" t="n">
        <f aca="false">SUM(K11:K16)</f>
        <v>79.617</v>
      </c>
      <c r="L17" s="13" t="n">
        <f aca="false">SUM(L11:L16)</f>
        <v>482.362</v>
      </c>
      <c r="M17" s="9"/>
      <c r="N17" s="9"/>
      <c r="O17" s="9"/>
      <c r="P17" s="9"/>
      <c r="Q17" s="9"/>
    </row>
    <row r="18" customFormat="false" ht="13.8" hidden="false" customHeight="false" outlineLevel="0" collapsed="false">
      <c r="A18" s="1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9"/>
      <c r="N18" s="9"/>
      <c r="O18" s="9"/>
      <c r="P18" s="9"/>
      <c r="Q18" s="9"/>
    </row>
    <row r="19" customFormat="false" ht="13.8" hidden="false" customHeight="false" outlineLevel="0" collapsed="false">
      <c r="A19" s="16" t="s">
        <v>22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"/>
      <c r="N19" s="9"/>
      <c r="O19" s="9"/>
      <c r="P19" s="9"/>
      <c r="Q19" s="9"/>
    </row>
    <row r="20" customFormat="false" ht="40.5" hidden="false" customHeight="false" outlineLevel="0" collapsed="false">
      <c r="A20" s="4" t="s">
        <v>2</v>
      </c>
      <c r="B20" s="4" t="s">
        <v>3</v>
      </c>
      <c r="C20" s="4" t="s">
        <v>4</v>
      </c>
      <c r="D20" s="4" t="s">
        <v>5</v>
      </c>
      <c r="E20" s="4" t="s">
        <v>6</v>
      </c>
      <c r="F20" s="4"/>
      <c r="G20" s="4" t="s">
        <v>7</v>
      </c>
      <c r="H20" s="4" t="s">
        <v>8</v>
      </c>
      <c r="I20" s="4"/>
      <c r="J20" s="4" t="s">
        <v>9</v>
      </c>
      <c r="K20" s="4" t="s">
        <v>10</v>
      </c>
      <c r="L20" s="4" t="s">
        <v>11</v>
      </c>
      <c r="M20" s="9"/>
      <c r="N20" s="9"/>
      <c r="O20" s="9"/>
      <c r="P20" s="9"/>
      <c r="Q20" s="9"/>
    </row>
    <row r="21" customFormat="false" ht="13.8" hidden="false" customHeight="false" outlineLevel="0" collapsed="false">
      <c r="A21" s="6" t="s">
        <v>14</v>
      </c>
      <c r="B21" s="7" t="n">
        <v>74</v>
      </c>
      <c r="C21" s="7" t="n">
        <v>28</v>
      </c>
      <c r="D21" s="7" t="n">
        <v>22</v>
      </c>
      <c r="E21" s="7" t="n">
        <v>5.25</v>
      </c>
      <c r="F21" s="7"/>
      <c r="G21" s="7" t="n">
        <f aca="false">E21-J21</f>
        <v>3.44166666666667</v>
      </c>
      <c r="H21" s="8" t="n">
        <f aca="false">(B21*C21*D21*G21)/1000</f>
        <v>156.884933333333</v>
      </c>
      <c r="I21" s="7"/>
      <c r="J21" s="7" t="n">
        <f aca="false">Plan2!$G$6</f>
        <v>1.80833333333333</v>
      </c>
      <c r="K21" s="8" t="n">
        <f aca="false">(B21*C21*D21*J21)/1000</f>
        <v>82.4310666666667</v>
      </c>
      <c r="L21" s="8" t="n">
        <f aca="false">B21*C21*D21*E21/1000</f>
        <v>239.316</v>
      </c>
      <c r="M21" s="9"/>
      <c r="N21" s="9"/>
      <c r="O21" s="9"/>
      <c r="P21" s="9"/>
      <c r="Q21" s="9"/>
    </row>
    <row r="22" customFormat="false" ht="13.8" hidden="false" customHeight="false" outlineLevel="0" collapsed="false">
      <c r="A22" s="6"/>
      <c r="B22" s="7"/>
      <c r="C22" s="7"/>
      <c r="D22" s="7"/>
      <c r="E22" s="10" t="s">
        <v>15</v>
      </c>
      <c r="F22" s="10"/>
      <c r="G22" s="10"/>
      <c r="H22" s="11" t="n">
        <f aca="false">SUM(H21:H21)</f>
        <v>156.884933333333</v>
      </c>
      <c r="I22" s="10"/>
      <c r="J22" s="10"/>
      <c r="K22" s="12" t="n">
        <f aca="false">SUM(K21:K21)</f>
        <v>82.4310666666667</v>
      </c>
      <c r="L22" s="17" t="n">
        <f aca="false">L21</f>
        <v>239.316</v>
      </c>
      <c r="M22" s="9"/>
      <c r="N22" s="9"/>
      <c r="O22" s="9"/>
      <c r="P22" s="9"/>
      <c r="Q22" s="9"/>
    </row>
    <row r="23" customFormat="false" ht="13.8" hidden="false" customHeight="false" outlineLevel="0" collapsed="false">
      <c r="A23" s="14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9"/>
      <c r="N23" s="9"/>
      <c r="O23" s="9"/>
      <c r="P23" s="9"/>
      <c r="Q23" s="9"/>
    </row>
    <row r="24" customFormat="false" ht="40.5" hidden="false" customHeight="false" outlineLevel="0" collapsed="false">
      <c r="A24" s="14"/>
      <c r="B24" s="15"/>
      <c r="C24" s="15"/>
      <c r="D24" s="15"/>
      <c r="E24" s="15"/>
      <c r="F24" s="15"/>
      <c r="G24" s="15"/>
      <c r="H24" s="18"/>
      <c r="I24" s="18"/>
      <c r="J24" s="4" t="s">
        <v>8</v>
      </c>
      <c r="K24" s="4" t="s">
        <v>10</v>
      </c>
      <c r="L24" s="4" t="s">
        <v>11</v>
      </c>
      <c r="M24" s="9"/>
      <c r="N24" s="9"/>
      <c r="O24" s="9"/>
      <c r="P24" s="9"/>
      <c r="Q24" s="9"/>
    </row>
    <row r="25" customFormat="false" ht="13.8" hidden="false" customHeight="false" outlineLevel="0" collapsed="false">
      <c r="A25" s="14"/>
      <c r="B25" s="15"/>
      <c r="C25" s="15"/>
      <c r="D25" s="15"/>
      <c r="E25" s="18"/>
      <c r="F25" s="15"/>
      <c r="G25" s="15"/>
      <c r="H25" s="19" t="s">
        <v>23</v>
      </c>
      <c r="I25" s="19"/>
      <c r="J25" s="20" t="n">
        <f aca="false">H7+H17+H22</f>
        <v>1451.19693333333</v>
      </c>
      <c r="K25" s="21" t="n">
        <f aca="false">K7+K17+K22</f>
        <v>320.241066666667</v>
      </c>
      <c r="L25" s="22" t="n">
        <f aca="false">J25+K25</f>
        <v>1771.438</v>
      </c>
      <c r="M25" s="9"/>
      <c r="N25" s="9"/>
      <c r="O25" s="9"/>
      <c r="P25" s="9"/>
      <c r="Q25" s="9"/>
    </row>
  </sheetData>
  <mergeCells count="2">
    <mergeCell ref="A1:L1"/>
    <mergeCell ref="H25:I2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8" activeCellId="0" sqref="J8"/>
    </sheetView>
  </sheetViews>
  <sheetFormatPr defaultRowHeight="13.8" zeroHeight="false" outlineLevelRow="0" outlineLevelCol="0"/>
  <cols>
    <col collapsed="false" customWidth="true" hidden="false" outlineLevel="0" max="1" min="1" style="1" width="14.72"/>
    <col collapsed="false" customWidth="true" hidden="false" outlineLevel="0" max="3" min="2" style="1" width="8.71"/>
    <col collapsed="false" customWidth="true" hidden="false" outlineLevel="0" max="4" min="4" style="1" width="11.29"/>
    <col collapsed="false" customWidth="true" hidden="false" outlineLevel="0" max="5" min="5" style="1" width="13.43"/>
    <col collapsed="false" customWidth="true" hidden="false" outlineLevel="0" max="6" min="6" style="1" width="13.14"/>
    <col collapsed="false" customWidth="true" hidden="false" outlineLevel="0" max="7" min="7" style="1" width="15.42"/>
    <col collapsed="false" customWidth="true" hidden="false" outlineLevel="0" max="1025" min="8" style="0" width="8.71"/>
  </cols>
  <sheetData>
    <row r="1" customFormat="false" ht="35.25" hidden="false" customHeight="false" outlineLevel="0" collapsed="false">
      <c r="A1" s="3" t="s">
        <v>24</v>
      </c>
    </row>
    <row r="3" customFormat="false" ht="23.85" hidden="false" customHeight="true" outlineLevel="0" collapsed="false">
      <c r="A3" s="1" t="s">
        <v>25</v>
      </c>
      <c r="B3" s="23" t="s">
        <v>26</v>
      </c>
      <c r="C3" s="23"/>
      <c r="D3" s="23"/>
      <c r="E3" s="23"/>
      <c r="F3" s="23"/>
      <c r="G3" s="23"/>
    </row>
    <row r="5" customFormat="false" ht="24" hidden="false" customHeight="false" outlineLevel="0" collapsed="false">
      <c r="A5" s="1" t="s">
        <v>27</v>
      </c>
      <c r="B5" s="1" t="s">
        <v>28</v>
      </c>
      <c r="C5" s="1" t="s">
        <v>29</v>
      </c>
      <c r="D5" s="1" t="s">
        <v>30</v>
      </c>
      <c r="E5" s="1" t="s">
        <v>31</v>
      </c>
      <c r="F5" s="1" t="s">
        <v>32</v>
      </c>
      <c r="G5" s="1" t="s">
        <v>33</v>
      </c>
    </row>
    <row r="6" customFormat="false" ht="13.8" hidden="false" customHeight="false" outlineLevel="0" collapsed="false">
      <c r="A6" s="24" t="n">
        <v>43636</v>
      </c>
      <c r="B6" s="25" t="n">
        <v>0.304861111111111</v>
      </c>
      <c r="C6" s="25" t="n">
        <v>0.736805555555556</v>
      </c>
      <c r="D6" s="25" t="n">
        <f aca="false">Plan3!B2-Plan3!A2</f>
        <v>0.125</v>
      </c>
      <c r="E6" s="1" t="n">
        <f aca="false">3*60</f>
        <v>180</v>
      </c>
      <c r="F6" s="1" t="n">
        <f aca="false">(E6+E7)/2</f>
        <v>108.5</v>
      </c>
      <c r="G6" s="1" t="n">
        <f aca="false">F6/60</f>
        <v>1.80833333333333</v>
      </c>
    </row>
    <row r="7" customFormat="false" ht="13.8" hidden="false" customHeight="false" outlineLevel="0" collapsed="false">
      <c r="A7" s="24" t="n">
        <v>43821</v>
      </c>
      <c r="B7" s="25" t="n">
        <v>0.271527777777778</v>
      </c>
      <c r="C7" s="25" t="n">
        <v>0.849305555555556</v>
      </c>
      <c r="D7" s="25" t="n">
        <f aca="false">Plan3!$B$2-C7</f>
        <v>0.025694444444444</v>
      </c>
      <c r="E7" s="1" t="n">
        <v>37</v>
      </c>
    </row>
    <row r="9" customFormat="false" ht="46.5" hidden="false" customHeight="false" outlineLevel="0" collapsed="false">
      <c r="A9" s="3" t="s">
        <v>34</v>
      </c>
    </row>
    <row r="11" customFormat="false" ht="13.8" hidden="false" customHeight="false" outlineLevel="0" collapsed="false">
      <c r="A11" s="1" t="s">
        <v>35</v>
      </c>
      <c r="B11" s="1" t="s">
        <v>36</v>
      </c>
      <c r="C11" s="1" t="s">
        <v>23</v>
      </c>
      <c r="D11" s="1" t="s">
        <v>30</v>
      </c>
    </row>
    <row r="12" customFormat="false" ht="13.8" hidden="false" customHeight="false" outlineLevel="0" collapsed="false">
      <c r="A12" s="25" t="n">
        <v>0.333333333333333</v>
      </c>
      <c r="B12" s="25" t="n">
        <v>0.8125</v>
      </c>
      <c r="C12" s="25" t="n">
        <f aca="false">B12-A12</f>
        <v>0.479166666666667</v>
      </c>
      <c r="D12" s="25" t="n">
        <f aca="false">B12-Plan3!A2</f>
        <v>0.0625</v>
      </c>
    </row>
  </sheetData>
  <mergeCells count="1">
    <mergeCell ref="B3:G3"/>
  </mergeCells>
  <hyperlinks>
    <hyperlink ref="B3" r:id="rId1" display="Fonte: https://www.sunrise-and-sunset.com/pt/sun/brasil/erechim/2019"/>
  </hyperlink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5" zeroHeight="false" outlineLevelRow="0" outlineLevelCol="0"/>
  <cols>
    <col collapsed="false" customWidth="true" hidden="false" outlineLevel="0" max="1025" min="1" style="0" width="8.71"/>
  </cols>
  <sheetData>
    <row r="1" customFormat="false" ht="35.25" hidden="false" customHeight="false" outlineLevel="0" collapsed="false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13.8" hidden="false" customHeight="false" outlineLevel="0" collapsed="false">
      <c r="A2" s="25" t="n">
        <v>0.75</v>
      </c>
      <c r="B2" s="25" t="n">
        <v>0.875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9.25" hidden="false" customHeight="true" outlineLevel="0" collapsed="false">
      <c r="A3" s="26" t="s">
        <v>38</v>
      </c>
      <c r="B3" s="26"/>
      <c r="C3" s="26"/>
      <c r="D3" s="26"/>
      <c r="E3" s="26"/>
      <c r="F3" s="26"/>
      <c r="G3" s="26"/>
      <c r="H3" s="26"/>
      <c r="I3" s="26"/>
      <c r="J3" s="26"/>
      <c r="K3" s="1"/>
      <c r="L3" s="1"/>
      <c r="M3" s="1"/>
    </row>
    <row r="4" customFormat="false" ht="13.8" hidden="false" customHeight="false" outlineLevel="0" collapsed="false"/>
    <row r="5" customFormat="false" ht="13.8" hidden="false" customHeight="false" outlineLevel="0" collapsed="false"/>
    <row r="6" customFormat="false" ht="13.8" hidden="false" customHeight="false" outlineLevel="0" collapsed="false"/>
    <row r="7" customFormat="false" ht="13.8" hidden="false" customHeight="false" outlineLevel="0" collapsed="false"/>
  </sheetData>
  <mergeCells count="1">
    <mergeCell ref="A3:J3"/>
  </mergeCells>
  <hyperlinks>
    <hyperlink ref="A3" r:id="rId1" display="Fonte: https://www.cpfl.com.br/energias-sustentaveis/eficiencia-energetica/uso-consciente/Paginas/horario-de-pico.aspx"/>
  </hyperlink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LibreOffice/6.0.5.2$Windows_x86 LibreOffice_project/54c8cbb85f300ac59db32fe8a675ff7683cd5a16</Application>
  <Company>UFFS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2019-10-24T12:07:35Z</dcterms:created>
  <dc:creator>Juliana Ana Chiarello</dc:creator>
  <dc:description/>
  <dc:language>pt-BR</dc:language>
  <cp:lastModifiedBy/>
  <dcterms:modified xsi:type="dcterms:W3CDTF">2019-12-12T16:10:47Z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UFFS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