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rancieli.anzilieiro\Desktop\"/>
    </mc:Choice>
  </mc:AlternateContent>
  <bookViews>
    <workbookView xWindow="0" yWindow="0" windowWidth="16380" windowHeight="8190" tabRatio="982"/>
  </bookViews>
  <sheets>
    <sheet name="planilha da licitação" sheetId="1" r:id="rId1"/>
    <sheet name="planilha formação de preço" sheetId="2" r:id="rId2"/>
    <sheet name="Plan3" sheetId="3" r:id="rId3"/>
    <sheet name="Plan2" sheetId="4" r:id="rId4"/>
  </sheets>
  <calcPr calcId="162913" iterateDelta="1E-4"/>
</workbook>
</file>

<file path=xl/calcChain.xml><?xml version="1.0" encoding="utf-8"?>
<calcChain xmlns="http://schemas.openxmlformats.org/spreadsheetml/2006/main">
  <c r="L24" i="4" l="1"/>
  <c r="K24" i="4"/>
  <c r="J24" i="4"/>
  <c r="I24" i="4"/>
  <c r="H24" i="4"/>
  <c r="G24" i="4"/>
  <c r="F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24" i="4" s="1"/>
  <c r="C54" i="2"/>
  <c r="C51" i="2"/>
  <c r="I47" i="2"/>
  <c r="I46" i="2"/>
  <c r="I45" i="2"/>
  <c r="I44" i="2"/>
  <c r="I43" i="2"/>
  <c r="I42" i="2"/>
  <c r="I41" i="2"/>
  <c r="I40" i="2"/>
  <c r="I39" i="2"/>
  <c r="D39" i="2"/>
  <c r="D38" i="2"/>
  <c r="I36" i="2"/>
  <c r="I34" i="2"/>
  <c r="I33" i="2"/>
  <c r="I32" i="2"/>
  <c r="I31" i="2"/>
  <c r="I30" i="2"/>
  <c r="I29" i="2"/>
  <c r="I27" i="2"/>
  <c r="I26" i="2"/>
  <c r="I25" i="2"/>
  <c r="I24" i="2"/>
  <c r="I23" i="2"/>
  <c r="I22" i="2"/>
  <c r="I21" i="2"/>
  <c r="D20" i="2"/>
  <c r="D36" i="2" s="1"/>
  <c r="I19" i="2"/>
  <c r="D19" i="2"/>
  <c r="I18" i="2"/>
  <c r="D18" i="2"/>
  <c r="I17" i="2"/>
  <c r="D17" i="2"/>
  <c r="I16" i="2"/>
  <c r="D16" i="2"/>
  <c r="I15" i="2"/>
  <c r="D15" i="2"/>
  <c r="I14" i="2"/>
  <c r="D14" i="2"/>
  <c r="I13" i="2"/>
  <c r="D13" i="2"/>
  <c r="I10" i="2"/>
  <c r="H10" i="2"/>
  <c r="G10" i="2"/>
  <c r="D10" i="2"/>
  <c r="I9" i="2"/>
  <c r="H9" i="2"/>
  <c r="G9" i="2"/>
  <c r="E9" i="2"/>
  <c r="I8" i="2"/>
  <c r="H7" i="2"/>
  <c r="G7" i="2"/>
  <c r="I7" i="2" s="1"/>
  <c r="C53" i="1"/>
  <c r="C50" i="1" s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D38" i="1"/>
  <c r="F38" i="1" s="1"/>
  <c r="G38" i="1" s="1"/>
  <c r="F37" i="1"/>
  <c r="G37" i="1" s="1"/>
  <c r="D37" i="1"/>
  <c r="G36" i="1"/>
  <c r="F36" i="1"/>
  <c r="D35" i="1"/>
  <c r="F35" i="1" s="1"/>
  <c r="G35" i="1" s="1"/>
  <c r="D32" i="1"/>
  <c r="F32" i="1" s="1"/>
  <c r="G32" i="1" s="1"/>
  <c r="D30" i="1"/>
  <c r="F30" i="1" s="1"/>
  <c r="G30" i="1" s="1"/>
  <c r="D28" i="1"/>
  <c r="F28" i="1" s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D19" i="1"/>
  <c r="D33" i="1" s="1"/>
  <c r="F33" i="1" s="1"/>
  <c r="G33" i="1" s="1"/>
  <c r="D18" i="1"/>
  <c r="F18" i="1" s="1"/>
  <c r="G18" i="1" s="1"/>
  <c r="F17" i="1"/>
  <c r="G17" i="1" s="1"/>
  <c r="D17" i="1"/>
  <c r="D16" i="1"/>
  <c r="F16" i="1" s="1"/>
  <c r="G16" i="1" s="1"/>
  <c r="F15" i="1"/>
  <c r="G15" i="1" s="1"/>
  <c r="D15" i="1"/>
  <c r="D14" i="1"/>
  <c r="F14" i="1" s="1"/>
  <c r="G14" i="1" s="1"/>
  <c r="F13" i="1"/>
  <c r="G13" i="1" s="1"/>
  <c r="D13" i="1"/>
  <c r="D12" i="1"/>
  <c r="F12" i="1" s="1"/>
  <c r="G12" i="1" s="1"/>
  <c r="F11" i="1"/>
  <c r="G11" i="1" s="1"/>
  <c r="F10" i="1"/>
  <c r="G10" i="1" s="1"/>
  <c r="D10" i="1"/>
  <c r="G9" i="1"/>
  <c r="F9" i="1"/>
  <c r="G8" i="1"/>
  <c r="F8" i="1"/>
  <c r="G7" i="1"/>
  <c r="F7" i="1"/>
  <c r="G47" i="1" l="1"/>
  <c r="F47" i="1"/>
  <c r="D31" i="1"/>
  <c r="F31" i="1" s="1"/>
  <c r="G31" i="1" s="1"/>
  <c r="D30" i="2"/>
  <c r="D32" i="2"/>
  <c r="D34" i="2"/>
  <c r="D29" i="1"/>
  <c r="F29" i="1" s="1"/>
  <c r="G29" i="1" s="1"/>
  <c r="D29" i="2"/>
  <c r="D31" i="2"/>
  <c r="D33" i="2"/>
</calcChain>
</file>

<file path=xl/sharedStrings.xml><?xml version="1.0" encoding="utf-8"?>
<sst xmlns="http://schemas.openxmlformats.org/spreadsheetml/2006/main" count="291" uniqueCount="158">
  <si>
    <t>Serviço continuado com pagamento mediante ordem de serviço para  itens a ser executados como manutenção, recarga ou reposição. Todos os equipamentos devem ser retirados da UFFS mediante termo por escrito sob custo da contratada.</t>
  </si>
  <si>
    <t>Desconto % da proposta</t>
  </si>
  <si>
    <t>Manutenção de equipamentos de prevenção a incêndio</t>
  </si>
  <si>
    <t>Unidade</t>
  </si>
  <si>
    <t>Qtde</t>
  </si>
  <si>
    <t>Preço unitário</t>
  </si>
  <si>
    <t>TOTAL</t>
  </si>
  <si>
    <t>Proposta</t>
  </si>
  <si>
    <t>Treinamento e Inspeção</t>
  </si>
  <si>
    <t>1.1</t>
  </si>
  <si>
    <t>Treinamento / Adequação das rotinas de inspeção para a ABNT 12.962/2016  - manutenção e recarga de extintores, incluindo a norma, procedimentos de rotina e verificação das condições dos extintores - 4 pessoas</t>
  </si>
  <si>
    <t>horas</t>
  </si>
  <si>
    <t>1.2</t>
  </si>
  <si>
    <t>NBR 12962/2016 - Site da ABNT:</t>
  </si>
  <si>
    <t>peça</t>
  </si>
  <si>
    <t>1.3</t>
  </si>
  <si>
    <t>Relatório da inspeção dos Extintores em conjunto com os fiscais do contrato, em horário comercial: (deve conter, número do patrimônio, data da última manutenção e data do teste hidrostático com identificação de não conformidades da inspeção e legenda)</t>
  </si>
  <si>
    <t>prédios</t>
  </si>
  <si>
    <t>1.4</t>
  </si>
  <si>
    <t>Manutenção de Nível 1 : Pesagem semestral com relatório para extintores Co2,  4kg ou 6 kg</t>
  </si>
  <si>
    <t>peças</t>
  </si>
  <si>
    <t>Extintores : Manutenção de primeiro nível (2% do total dos quantitativos)</t>
  </si>
  <si>
    <t>2.1</t>
  </si>
  <si>
    <t>Reposição de placas indicativas ou de sinalização, em PVC incluindo fixação, para extintores ou áreas demarcadas</t>
  </si>
  <si>
    <t>2.2</t>
  </si>
  <si>
    <t>Reposição de marcação de piso - 1,00m²</t>
  </si>
  <si>
    <t>m²</t>
  </si>
  <si>
    <t>2.3</t>
  </si>
  <si>
    <t>Substituição de mangueira de descarga - CO2</t>
  </si>
  <si>
    <t>2.4</t>
  </si>
  <si>
    <t>Substituição de mangueira de descarga - pó químico</t>
  </si>
  <si>
    <t>2.5</t>
  </si>
  <si>
    <t>Substituição de mangueira de descarga - água</t>
  </si>
  <si>
    <t>2.6</t>
  </si>
  <si>
    <t>Substituição de Tubo pescador - tubo sifão</t>
  </si>
  <si>
    <t>2.7</t>
  </si>
  <si>
    <t>Substituição de mangote ou bocal de descarga</t>
  </si>
  <si>
    <t>Manutenção de segundo nível ( desmontagem , verificação de componentes, inspeção das partes internas remontagem, recarga e regulagem com fornecimento de selo de conformidade do INMETRO)</t>
  </si>
  <si>
    <t>2.8</t>
  </si>
  <si>
    <t>Extintor - CO2 - 4 Kg - BC</t>
  </si>
  <si>
    <t>Serviço</t>
  </si>
  <si>
    <t>2.9</t>
  </si>
  <si>
    <t>Extintor - CO2 - 6 Kg - BC</t>
  </si>
  <si>
    <t>2.10</t>
  </si>
  <si>
    <t>Extintor - pó químico - 4 Kg - ABC</t>
  </si>
  <si>
    <t>2.11</t>
  </si>
  <si>
    <t>Extintor - pó químico - 6 Kg - ABC</t>
  </si>
  <si>
    <t>2.12</t>
  </si>
  <si>
    <t>Extintor - pó químico - 4 Kg - BC</t>
  </si>
  <si>
    <t>2.13</t>
  </si>
  <si>
    <t>Extintor - pó químico - 6 Kg - BC</t>
  </si>
  <si>
    <t>2.14</t>
  </si>
  <si>
    <t>Extintor  - água - 10 Kg</t>
  </si>
  <si>
    <t>Serviços dependentes de inspeção ( 2% do total dos quantitativos):</t>
  </si>
  <si>
    <t>2.15</t>
  </si>
  <si>
    <t>Repintura/ decapagem</t>
  </si>
  <si>
    <t>2.16</t>
  </si>
  <si>
    <t>Substituição de válvula para extintor - CO2</t>
  </si>
  <si>
    <t>2.17</t>
  </si>
  <si>
    <t>Substituição de válvula para extintor - pó químico</t>
  </si>
  <si>
    <t>2.18</t>
  </si>
  <si>
    <t>Substituição de válvula para extintor - água</t>
  </si>
  <si>
    <t>2.19</t>
  </si>
  <si>
    <t>Substituição de vedações</t>
  </si>
  <si>
    <t>2.20</t>
  </si>
  <si>
    <t>Substituição de manômetro</t>
  </si>
  <si>
    <t>Manutenção de terceiro nível</t>
  </si>
  <si>
    <t>2.21</t>
  </si>
  <si>
    <t>Ensaio hidrostático em extintor a cada 5 anos</t>
  </si>
  <si>
    <t>Mangueiras: (Manutenção para 10% do total)</t>
  </si>
  <si>
    <t>3.1</t>
  </si>
  <si>
    <t>Empatamento de mangueira de incêndio</t>
  </si>
  <si>
    <t>3.2</t>
  </si>
  <si>
    <t>Teste hidrostático em mangueira de incêndio</t>
  </si>
  <si>
    <t>3.3</t>
  </si>
  <si>
    <t>Substituição de mangueira - 15m - nova</t>
  </si>
  <si>
    <t>3.4</t>
  </si>
  <si>
    <t>substituição de mangueira - 20m - nova</t>
  </si>
  <si>
    <t>3.5</t>
  </si>
  <si>
    <t>substituição de mangueira - 30m - nova</t>
  </si>
  <si>
    <t>3.6</t>
  </si>
  <si>
    <t>Adaptador 11/2</t>
  </si>
  <si>
    <t>3.7</t>
  </si>
  <si>
    <t>Esguicho 11/2</t>
  </si>
  <si>
    <t>3.8</t>
  </si>
  <si>
    <t>adaptador 21/2</t>
  </si>
  <si>
    <t>3.9</t>
  </si>
  <si>
    <t>Tampao cego 21/2</t>
  </si>
  <si>
    <t>Preço do contrato de um ano considerando prorrogação por até 60 meses reajuste anual:</t>
  </si>
  <si>
    <t>BDI incluso no preço:</t>
  </si>
  <si>
    <t>ISS pago pelo serviço</t>
  </si>
  <si>
    <t>Lucro</t>
  </si>
  <si>
    <t>Pis e Cofins</t>
  </si>
  <si>
    <t>Despesas administrativas:</t>
  </si>
  <si>
    <t>Planilha de formação de preço</t>
  </si>
  <si>
    <t>Universidade Federal da Fronteira Sul : ERECHIM - RS</t>
  </si>
  <si>
    <t>Quantidade</t>
  </si>
  <si>
    <t>Preço 1</t>
  </si>
  <si>
    <t>Preço 2</t>
  </si>
  <si>
    <t>Preço 3</t>
  </si>
  <si>
    <t>Preço 4</t>
  </si>
  <si>
    <t>Preço da licitação</t>
  </si>
  <si>
    <t>na</t>
  </si>
  <si>
    <t>EXTINTORES:</t>
  </si>
  <si>
    <t>Manutenção de primeiro nível (2% do total dos quantitativos)</t>
  </si>
  <si>
    <t>OBS: Para preços com vários orçamentos foi utilizada a média</t>
  </si>
  <si>
    <t>nos casos em que o preço do pregão ficou diferente na média para os</t>
  </si>
  <si>
    <t>demais foi utilizado a mediana.</t>
  </si>
  <si>
    <t>Foram encaminhados vários e-mails cuja a lista está em anexo porém</t>
  </si>
  <si>
    <t>Responsável pela cotação:</t>
  </si>
  <si>
    <t>somete estas empresa responderam com os preços, considerando que</t>
  </si>
  <si>
    <t>Empresa:</t>
  </si>
  <si>
    <t>Cotação</t>
  </si>
  <si>
    <t>na cidade de Chapecó são somente estas duas que são habilitadas para</t>
  </si>
  <si>
    <t>pregão 30/2017 - Brusfogo</t>
  </si>
  <si>
    <t>a realização do serviço pelo INMETRO.</t>
  </si>
  <si>
    <t>pregão 30/2017 - OSBI</t>
  </si>
  <si>
    <t>Prevale - equip incêndio</t>
  </si>
  <si>
    <t>OBS: os valores fora da média não foram desconsiderados pois</t>
  </si>
  <si>
    <t>Egipol extintores ltda</t>
  </si>
  <si>
    <t>são de empresas que atendem mesmo em outra região e caso</t>
  </si>
  <si>
    <t>não haja interessados para atender a cada cidade eles ainda teriam</t>
  </si>
  <si>
    <t>condições de participar.</t>
  </si>
  <si>
    <t>Levantamento da quantidade de manqueiras do preventivo de Incêndio por prédio em cada campus - UFFS</t>
  </si>
  <si>
    <t>Campus</t>
  </si>
  <si>
    <t>Mangueiras</t>
  </si>
  <si>
    <t>PRÉDIO</t>
  </si>
  <si>
    <t>Reitoria</t>
  </si>
  <si>
    <t>Chapecó</t>
  </si>
  <si>
    <t>Laranjeiras</t>
  </si>
  <si>
    <t>Cerro Largo</t>
  </si>
  <si>
    <t>Erechim</t>
  </si>
  <si>
    <t>Realeza</t>
  </si>
  <si>
    <t>Passo Fundo</t>
  </si>
  <si>
    <t>Total</t>
  </si>
  <si>
    <t>30m</t>
  </si>
  <si>
    <t>Bom pastor</t>
  </si>
  <si>
    <t>-</t>
  </si>
  <si>
    <t>Seminário</t>
  </si>
  <si>
    <t>Bloco A</t>
  </si>
  <si>
    <t>Blcoco B</t>
  </si>
  <si>
    <t>Laboratórios 1</t>
  </si>
  <si>
    <t>Laboratórios 2</t>
  </si>
  <si>
    <t>Laboratórios 3</t>
  </si>
  <si>
    <t>Laboratórios 4</t>
  </si>
  <si>
    <t>Bloco Sala Professores</t>
  </si>
  <si>
    <t>Blcoco Prof. Chapecó</t>
  </si>
  <si>
    <t>Restaurante Universitário</t>
  </si>
  <si>
    <t>Centro vocacional</t>
  </si>
  <si>
    <t>Hospital Verterinário</t>
  </si>
  <si>
    <t>15m - 63"</t>
  </si>
  <si>
    <t>Biblioteca Ch</t>
  </si>
  <si>
    <t>Total de mangueiras por campus</t>
  </si>
  <si>
    <t>Verificar a necessidade de reposição de mangueiras</t>
  </si>
  <si>
    <t>ANEXO III - Universidade Federal da Fronteira Sul : ERECHIM/RS</t>
  </si>
  <si>
    <t>Chapecó, XX de XXXXXXXXX de 201X</t>
  </si>
  <si>
    <t>____________________________________________________</t>
  </si>
  <si>
    <t>Assinatura do Responsável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</si>
</sst>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R$ &quot;* #,##0.00_-;&quot;-R$ &quot;* #,##0.00_-;_-&quot;R$ &quot;* \-??_-;_-@_-"/>
  </numFmts>
  <fonts count="11" x14ac:knownFonts="1">
    <font>
      <sz val="11"/>
      <color rgb="FF000000"/>
      <name val="Calibri"/>
      <family val="2"/>
      <charset val="1"/>
    </font>
    <font>
      <b/>
      <i/>
      <sz val="16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sz val="16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rgb="FF558ED5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BFBFBF"/>
        <bgColor rgb="FFD9D9D9"/>
      </patternFill>
    </fill>
    <fill>
      <patternFill patternType="solid">
        <fgColor rgb="FFF2F2F2"/>
        <bgColor rgb="FFFFFFCC"/>
      </patternFill>
    </fill>
    <fill>
      <patternFill patternType="solid">
        <fgColor rgb="FFD9D9D9"/>
        <bgColor rgb="FFF2F2F2"/>
      </patternFill>
    </fill>
    <fill>
      <patternFill patternType="solid">
        <fgColor rgb="FF00B050"/>
        <bgColor rgb="FFFF9900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249977111117893"/>
        <bgColor rgb="FFFF9900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8" fillId="0" borderId="0" applyBorder="0" applyProtection="0"/>
  </cellStyleXfs>
  <cellXfs count="120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3" fillId="0" borderId="2" xfId="0" applyFont="1" applyBorder="1"/>
    <xf numFmtId="0" fontId="0" fillId="0" borderId="2" xfId="0" applyFont="1" applyBorder="1" applyAlignment="1">
      <alignment wrapText="1"/>
    </xf>
    <xf numFmtId="0" fontId="0" fillId="0" borderId="2" xfId="0" applyFont="1" applyBorder="1"/>
    <xf numFmtId="164" fontId="0" fillId="0" borderId="2" xfId="1" applyFont="1" applyBorder="1" applyAlignment="1" applyProtection="1"/>
    <xf numFmtId="164" fontId="0" fillId="0" borderId="2" xfId="0" applyNumberFormat="1" applyBorder="1"/>
    <xf numFmtId="0" fontId="0" fillId="0" borderId="4" xfId="0" applyFont="1" applyBorder="1" applyAlignment="1">
      <alignment wrapText="1"/>
    </xf>
    <xf numFmtId="1" fontId="0" fillId="0" borderId="2" xfId="0" applyNumberFormat="1" applyBorder="1"/>
    <xf numFmtId="0" fontId="0" fillId="3" borderId="2" xfId="0" applyFont="1" applyFill="1" applyBorder="1" applyAlignment="1">
      <alignment wrapText="1"/>
    </xf>
    <xf numFmtId="0" fontId="0" fillId="3" borderId="2" xfId="0" applyFont="1" applyFill="1" applyBorder="1"/>
    <xf numFmtId="0" fontId="0" fillId="0" borderId="0" xfId="0" applyBorder="1"/>
    <xf numFmtId="0" fontId="3" fillId="3" borderId="2" xfId="0" applyFont="1" applyFill="1" applyBorder="1"/>
    <xf numFmtId="0" fontId="0" fillId="0" borderId="5" xfId="0" applyFont="1" applyBorder="1"/>
    <xf numFmtId="164" fontId="0" fillId="0" borderId="0" xfId="1" applyFont="1" applyBorder="1" applyAlignment="1" applyProtection="1"/>
    <xf numFmtId="0" fontId="4" fillId="0" borderId="2" xfId="0" applyFont="1" applyBorder="1"/>
    <xf numFmtId="9" fontId="4" fillId="0" borderId="2" xfId="0" applyNumberFormat="1" applyFont="1" applyBorder="1"/>
    <xf numFmtId="9" fontId="0" fillId="0" borderId="2" xfId="0" applyNumberFormat="1" applyBorder="1"/>
    <xf numFmtId="164" fontId="8" fillId="0" borderId="0" xfId="1" applyBorder="1" applyProtection="1"/>
    <xf numFmtId="0" fontId="5" fillId="0" borderId="1" xfId="0" applyFont="1" applyBorder="1"/>
    <xf numFmtId="0" fontId="3" fillId="0" borderId="4" xfId="0" applyFont="1" applyBorder="1"/>
    <xf numFmtId="164" fontId="3" fillId="0" borderId="2" xfId="1" applyFont="1" applyBorder="1" applyAlignment="1" applyProtection="1"/>
    <xf numFmtId="0" fontId="3" fillId="4" borderId="0" xfId="0" applyFont="1" applyFill="1" applyAlignment="1">
      <alignment horizontal="left" vertical="center"/>
    </xf>
    <xf numFmtId="0" fontId="0" fillId="4" borderId="2" xfId="0" applyFont="1" applyFill="1" applyBorder="1"/>
    <xf numFmtId="0" fontId="0" fillId="4" borderId="4" xfId="0" applyFill="1" applyBorder="1"/>
    <xf numFmtId="164" fontId="0" fillId="4" borderId="2" xfId="1" applyFont="1" applyFill="1" applyBorder="1" applyAlignment="1" applyProtection="1"/>
    <xf numFmtId="164" fontId="0" fillId="0" borderId="4" xfId="1" applyFont="1" applyBorder="1" applyAlignment="1" applyProtection="1"/>
    <xf numFmtId="0" fontId="3" fillId="4" borderId="2" xfId="0" applyFont="1" applyFill="1" applyBorder="1"/>
    <xf numFmtId="164" fontId="0" fillId="4" borderId="4" xfId="1" applyFont="1" applyFill="1" applyBorder="1" applyAlignment="1" applyProtection="1"/>
    <xf numFmtId="164" fontId="6" fillId="0" borderId="4" xfId="1" applyFont="1" applyBorder="1" applyAlignment="1" applyProtection="1"/>
    <xf numFmtId="0" fontId="0" fillId="4" borderId="0" xfId="0" applyFont="1" applyFill="1"/>
    <xf numFmtId="0" fontId="3" fillId="4" borderId="2" xfId="0" applyFont="1" applyFill="1" applyBorder="1" applyAlignment="1">
      <alignment wrapText="1"/>
    </xf>
    <xf numFmtId="0" fontId="3" fillId="4" borderId="6" xfId="0" applyFont="1" applyFill="1" applyBorder="1" applyAlignment="1">
      <alignment wrapText="1"/>
    </xf>
    <xf numFmtId="0" fontId="0" fillId="4" borderId="7" xfId="0" applyFill="1" applyBorder="1"/>
    <xf numFmtId="164" fontId="3" fillId="4" borderId="8" xfId="1" applyFont="1" applyFill="1" applyBorder="1" applyAlignment="1" applyProtection="1"/>
    <xf numFmtId="164" fontId="3" fillId="4" borderId="7" xfId="1" applyFont="1" applyFill="1" applyBorder="1" applyAlignment="1" applyProtection="1"/>
    <xf numFmtId="0" fontId="0" fillId="0" borderId="0" xfId="0" applyFont="1"/>
    <xf numFmtId="0" fontId="4" fillId="0" borderId="9" xfId="0" applyFont="1" applyBorder="1"/>
    <xf numFmtId="0" fontId="0" fillId="0" borderId="1" xfId="0" applyBorder="1"/>
    <xf numFmtId="0" fontId="4" fillId="0" borderId="10" xfId="0" applyFont="1" applyBorder="1"/>
    <xf numFmtId="0" fontId="3" fillId="0" borderId="11" xfId="0" applyFont="1" applyBorder="1"/>
    <xf numFmtId="0" fontId="0" fillId="0" borderId="4" xfId="0" applyFont="1" applyBorder="1"/>
    <xf numFmtId="0" fontId="0" fillId="0" borderId="12" xfId="0" applyFont="1" applyBorder="1"/>
    <xf numFmtId="0" fontId="0" fillId="0" borderId="0" xfId="0" applyAlignment="1">
      <alignment horizontal="center"/>
    </xf>
    <xf numFmtId="0" fontId="0" fillId="0" borderId="13" xfId="0" applyBorder="1"/>
    <xf numFmtId="0" fontId="3" fillId="0" borderId="7" xfId="0" applyFont="1" applyBorder="1"/>
    <xf numFmtId="0" fontId="0" fillId="0" borderId="7" xfId="0" applyBorder="1"/>
    <xf numFmtId="0" fontId="0" fillId="0" borderId="8" xfId="0" applyBorder="1"/>
    <xf numFmtId="0" fontId="0" fillId="0" borderId="2" xfId="0" applyFont="1" applyBorder="1" applyAlignment="1">
      <alignment horizontal="center"/>
    </xf>
    <xf numFmtId="0" fontId="3" fillId="0" borderId="8" xfId="0" applyFont="1" applyBorder="1"/>
    <xf numFmtId="0" fontId="3" fillId="0" borderId="0" xfId="0" applyFont="1"/>
    <xf numFmtId="0" fontId="7" fillId="0" borderId="2" xfId="0" applyFont="1" applyBorder="1"/>
    <xf numFmtId="0" fontId="0" fillId="0" borderId="14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16" xfId="0" applyFont="1" applyBorder="1" applyAlignment="1" applyProtection="1">
      <alignment horizontal="center"/>
      <protection locked="0"/>
    </xf>
    <xf numFmtId="0" fontId="1" fillId="0" borderId="17" xfId="0" applyFont="1" applyBorder="1" applyAlignment="1" applyProtection="1">
      <alignment horizontal="center"/>
      <protection locked="0"/>
    </xf>
    <xf numFmtId="0" fontId="1" fillId="0" borderId="18" xfId="0" applyFont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9" fillId="0" borderId="19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9" fillId="0" borderId="15" xfId="0" applyFont="1" applyBorder="1" applyAlignment="1" applyProtection="1">
      <alignment horizontal="center" vertical="center" wrapText="1"/>
      <protection locked="0"/>
    </xf>
    <xf numFmtId="0" fontId="6" fillId="5" borderId="20" xfId="0" applyFont="1" applyFill="1" applyBorder="1" applyAlignment="1" applyProtection="1">
      <alignment horizontal="center" vertical="center" wrapText="1"/>
      <protection locked="0"/>
    </xf>
    <xf numFmtId="9" fontId="6" fillId="5" borderId="20" xfId="0" applyNumberFormat="1" applyFont="1" applyFill="1" applyBorder="1" applyAlignment="1" applyProtection="1">
      <alignment horizontal="center"/>
      <protection locked="0"/>
    </xf>
    <xf numFmtId="0" fontId="0" fillId="0" borderId="19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21" xfId="0" applyBorder="1" applyProtection="1">
      <protection locked="0"/>
    </xf>
    <xf numFmtId="164" fontId="0" fillId="0" borderId="0" xfId="1" applyFont="1" applyBorder="1" applyAlignment="1" applyProtection="1">
      <protection locked="0"/>
    </xf>
    <xf numFmtId="0" fontId="10" fillId="0" borderId="0" xfId="0" applyFont="1" applyBorder="1" applyAlignment="1" applyProtection="1">
      <alignment horizontal="left" wrapText="1"/>
      <protection locked="0"/>
    </xf>
    <xf numFmtId="0" fontId="10" fillId="0" borderId="0" xfId="0" applyFont="1" applyBorder="1" applyAlignment="1" applyProtection="1">
      <alignment horizontal="center" wrapText="1"/>
      <protection locked="0"/>
    </xf>
    <xf numFmtId="0" fontId="0" fillId="0" borderId="23" xfId="0" applyBorder="1" applyProtection="1">
      <protection locked="0"/>
    </xf>
    <xf numFmtId="0" fontId="10" fillId="0" borderId="24" xfId="0" applyFont="1" applyBorder="1" applyAlignment="1" applyProtection="1">
      <alignment horizontal="left" wrapText="1"/>
      <protection locked="0"/>
    </xf>
    <xf numFmtId="0" fontId="0" fillId="0" borderId="24" xfId="0" applyBorder="1" applyProtection="1">
      <protection locked="0"/>
    </xf>
    <xf numFmtId="0" fontId="0" fillId="0" borderId="25" xfId="0" applyBorder="1" applyProtection="1">
      <protection locked="0"/>
    </xf>
    <xf numFmtId="0" fontId="0" fillId="0" borderId="22" xfId="0" applyBorder="1" applyProtection="1">
      <protection hidden="1"/>
    </xf>
    <xf numFmtId="0" fontId="3" fillId="0" borderId="2" xfId="0" applyFont="1" applyBorder="1" applyProtection="1"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3" fillId="0" borderId="20" xfId="0" applyFont="1" applyBorder="1" applyProtection="1">
      <protection hidden="1"/>
    </xf>
    <xf numFmtId="0" fontId="3" fillId="2" borderId="22" xfId="0" applyFont="1" applyFill="1" applyBorder="1" applyAlignment="1" applyProtection="1">
      <alignment horizontal="left" vertical="center"/>
      <protection hidden="1"/>
    </xf>
    <xf numFmtId="0" fontId="0" fillId="2" borderId="2" xfId="0" applyFont="1" applyFill="1" applyBorder="1" applyProtection="1">
      <protection hidden="1"/>
    </xf>
    <xf numFmtId="0" fontId="0" fillId="2" borderId="2" xfId="0" applyFill="1" applyBorder="1" applyProtection="1">
      <protection hidden="1"/>
    </xf>
    <xf numFmtId="0" fontId="0" fillId="2" borderId="20" xfId="0" applyFill="1" applyBorder="1" applyProtection="1">
      <protection hidden="1"/>
    </xf>
    <xf numFmtId="0" fontId="0" fillId="0" borderId="2" xfId="0" applyFont="1" applyBorder="1" applyAlignment="1" applyProtection="1">
      <alignment wrapText="1"/>
      <protection hidden="1"/>
    </xf>
    <xf numFmtId="0" fontId="0" fillId="0" borderId="2" xfId="0" applyFont="1" applyBorder="1" applyAlignment="1" applyProtection="1">
      <alignment horizontal="center"/>
      <protection hidden="1"/>
    </xf>
    <xf numFmtId="164" fontId="0" fillId="0" borderId="2" xfId="1" applyFont="1" applyBorder="1" applyAlignment="1" applyProtection="1">
      <alignment horizontal="center"/>
      <protection hidden="1"/>
    </xf>
    <xf numFmtId="164" fontId="0" fillId="0" borderId="2" xfId="0" applyNumberFormat="1" applyBorder="1" applyAlignment="1" applyProtection="1">
      <alignment horizontal="center"/>
      <protection hidden="1"/>
    </xf>
    <xf numFmtId="164" fontId="0" fillId="0" borderId="20" xfId="0" applyNumberFormat="1" applyBorder="1" applyProtection="1">
      <protection hidden="1"/>
    </xf>
    <xf numFmtId="0" fontId="0" fillId="0" borderId="2" xfId="0" applyFont="1" applyBorder="1" applyProtection="1">
      <protection hidden="1"/>
    </xf>
    <xf numFmtId="0" fontId="3" fillId="2" borderId="22" xfId="0" applyFont="1" applyFill="1" applyBorder="1" applyAlignment="1" applyProtection="1">
      <alignment horizontal="left"/>
      <protection hidden="1"/>
    </xf>
    <xf numFmtId="0" fontId="3" fillId="2" borderId="2" xfId="0" applyFont="1" applyFill="1" applyBorder="1" applyProtection="1">
      <protection hidden="1"/>
    </xf>
    <xf numFmtId="0" fontId="3" fillId="2" borderId="2" xfId="0" applyFont="1" applyFill="1" applyBorder="1" applyAlignment="1" applyProtection="1">
      <alignment horizontal="center"/>
      <protection hidden="1"/>
    </xf>
    <xf numFmtId="164" fontId="3" fillId="2" borderId="2" xfId="1" applyFont="1" applyFill="1" applyBorder="1" applyAlignment="1" applyProtection="1">
      <alignment horizontal="center"/>
      <protection hidden="1"/>
    </xf>
    <xf numFmtId="164" fontId="3" fillId="2" borderId="2" xfId="0" applyNumberFormat="1" applyFont="1" applyFill="1" applyBorder="1" applyAlignment="1" applyProtection="1">
      <alignment horizontal="center"/>
      <protection hidden="1"/>
    </xf>
    <xf numFmtId="164" fontId="3" fillId="2" borderId="20" xfId="0" applyNumberFormat="1" applyFont="1" applyFill="1" applyBorder="1" applyProtection="1">
      <protection hidden="1"/>
    </xf>
    <xf numFmtId="1" fontId="0" fillId="0" borderId="2" xfId="0" applyNumberFormat="1" applyBorder="1" applyAlignment="1" applyProtection="1">
      <alignment horizontal="center"/>
      <protection hidden="1"/>
    </xf>
    <xf numFmtId="0" fontId="0" fillId="2" borderId="22" xfId="0" applyFill="1" applyBorder="1" applyProtection="1">
      <protection hidden="1"/>
    </xf>
    <xf numFmtId="0" fontId="3" fillId="2" borderId="2" xfId="0" applyFont="1" applyFill="1" applyBorder="1" applyAlignment="1" applyProtection="1">
      <alignment wrapText="1"/>
      <protection hidden="1"/>
    </xf>
    <xf numFmtId="0" fontId="0" fillId="2" borderId="2" xfId="0" applyFont="1" applyFill="1" applyBorder="1" applyAlignment="1" applyProtection="1">
      <alignment horizontal="center"/>
      <protection hidden="1"/>
    </xf>
    <xf numFmtId="164" fontId="0" fillId="2" borderId="2" xfId="1" applyFont="1" applyFill="1" applyBorder="1" applyAlignment="1" applyProtection="1">
      <alignment horizontal="center"/>
      <protection hidden="1"/>
    </xf>
    <xf numFmtId="164" fontId="0" fillId="2" borderId="2" xfId="0" applyNumberFormat="1" applyFill="1" applyBorder="1" applyAlignment="1" applyProtection="1">
      <alignment horizontal="center"/>
      <protection hidden="1"/>
    </xf>
    <xf numFmtId="164" fontId="0" fillId="2" borderId="20" xfId="0" applyNumberFormat="1" applyFill="1" applyBorder="1" applyProtection="1">
      <protection hidden="1"/>
    </xf>
    <xf numFmtId="0" fontId="0" fillId="3" borderId="2" xfId="0" applyFont="1" applyFill="1" applyBorder="1" applyAlignment="1" applyProtection="1">
      <alignment wrapText="1"/>
      <protection hidden="1"/>
    </xf>
    <xf numFmtId="0" fontId="0" fillId="3" borderId="2" xfId="0" applyFont="1" applyFill="1" applyBorder="1" applyAlignment="1" applyProtection="1">
      <alignment horizontal="center"/>
      <protection hidden="1"/>
    </xf>
    <xf numFmtId="0" fontId="0" fillId="3" borderId="2" xfId="0" applyFont="1" applyFill="1" applyBorder="1" applyProtection="1">
      <protection hidden="1"/>
    </xf>
    <xf numFmtId="0" fontId="0" fillId="0" borderId="2" xfId="0" applyBorder="1" applyProtection="1">
      <protection hidden="1"/>
    </xf>
    <xf numFmtId="0" fontId="0" fillId="0" borderId="2" xfId="0" applyBorder="1" applyAlignment="1" applyProtection="1">
      <alignment horizontal="center"/>
      <protection hidden="1"/>
    </xf>
    <xf numFmtId="0" fontId="3" fillId="3" borderId="2" xfId="0" applyFont="1" applyFill="1" applyBorder="1" applyAlignment="1" applyProtection="1">
      <alignment horizontal="center"/>
      <protection hidden="1"/>
    </xf>
    <xf numFmtId="0" fontId="0" fillId="2" borderId="2" xfId="0" applyFill="1" applyBorder="1" applyAlignment="1" applyProtection="1">
      <alignment horizontal="center"/>
      <protection hidden="1"/>
    </xf>
    <xf numFmtId="164" fontId="3" fillId="6" borderId="2" xfId="1" applyFont="1" applyFill="1" applyBorder="1" applyAlignment="1" applyProtection="1">
      <alignment horizontal="center"/>
      <protection hidden="1"/>
    </xf>
    <xf numFmtId="164" fontId="3" fillId="7" borderId="20" xfId="1" applyFont="1" applyFill="1" applyBorder="1" applyAlignment="1" applyProtection="1">
      <protection hidden="1"/>
    </xf>
    <xf numFmtId="0" fontId="0" fillId="0" borderId="19" xfId="0" applyBorder="1" applyProtection="1">
      <protection hidden="1"/>
    </xf>
    <xf numFmtId="0" fontId="0" fillId="0" borderId="0" xfId="0" applyBorder="1" applyProtection="1">
      <protection hidden="1"/>
    </xf>
    <xf numFmtId="164" fontId="0" fillId="0" borderId="0" xfId="1" applyFont="1" applyBorder="1" applyAlignment="1" applyProtection="1">
      <protection hidden="1"/>
    </xf>
    <xf numFmtId="0" fontId="0" fillId="0" borderId="21" xfId="0" applyBorder="1" applyProtection="1">
      <protection hidden="1"/>
    </xf>
    <xf numFmtId="0" fontId="4" fillId="0" borderId="2" xfId="0" applyFont="1" applyBorder="1" applyProtection="1">
      <protection hidden="1"/>
    </xf>
    <xf numFmtId="9" fontId="4" fillId="0" borderId="2" xfId="0" applyNumberFormat="1" applyFont="1" applyBorder="1" applyProtection="1">
      <protection hidden="1"/>
    </xf>
    <xf numFmtId="0" fontId="0" fillId="0" borderId="0" xfId="0" applyFont="1" applyBorder="1" applyProtection="1">
      <protection hidden="1"/>
    </xf>
    <xf numFmtId="9" fontId="0" fillId="0" borderId="2" xfId="0" applyNumberFormat="1" applyBorder="1" applyProtection="1">
      <protection hidden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tabSelected="1" zoomScaleNormal="100" workbookViewId="0">
      <selection activeCell="B10" sqref="B10"/>
    </sheetView>
  </sheetViews>
  <sheetFormatPr defaultRowHeight="15" x14ac:dyDescent="0.25"/>
  <cols>
    <col min="1" max="1" width="5.42578125" style="60" customWidth="1"/>
    <col min="2" max="2" width="80.85546875" style="60"/>
    <col min="3" max="3" width="8" style="60"/>
    <col min="4" max="4" width="7" style="60"/>
    <col min="5" max="5" width="12.85546875" style="60"/>
    <col min="6" max="6" width="15.5703125" style="60" customWidth="1"/>
    <col min="7" max="7" width="16.42578125" style="60" customWidth="1"/>
    <col min="8" max="1025" width="8.5703125" style="60"/>
    <col min="1026" max="16384" width="9.140625" style="60"/>
  </cols>
  <sheetData>
    <row r="1" spans="1:7" ht="21" x14ac:dyDescent="0.35">
      <c r="A1" s="57" t="s">
        <v>154</v>
      </c>
      <c r="B1" s="58"/>
      <c r="C1" s="58"/>
      <c r="D1" s="58"/>
      <c r="E1" s="58"/>
      <c r="F1" s="58"/>
      <c r="G1" s="59"/>
    </row>
    <row r="2" spans="1:7" ht="45" customHeight="1" x14ac:dyDescent="0.25">
      <c r="A2" s="61" t="s">
        <v>0</v>
      </c>
      <c r="B2" s="62"/>
      <c r="C2" s="62"/>
      <c r="D2" s="62"/>
      <c r="E2" s="62"/>
      <c r="F2" s="63"/>
      <c r="G2" s="64" t="s">
        <v>1</v>
      </c>
    </row>
    <row r="3" spans="1:7" x14ac:dyDescent="0.25">
      <c r="A3" s="61"/>
      <c r="B3" s="62"/>
      <c r="C3" s="62"/>
      <c r="D3" s="62"/>
      <c r="E3" s="62"/>
      <c r="F3" s="63"/>
      <c r="G3" s="65">
        <v>0</v>
      </c>
    </row>
    <row r="4" spans="1:7" x14ac:dyDescent="0.25">
      <c r="A4" s="66"/>
      <c r="B4" s="67"/>
      <c r="C4" s="67"/>
      <c r="D4" s="67"/>
      <c r="E4" s="67"/>
      <c r="F4" s="67"/>
      <c r="G4" s="68"/>
    </row>
    <row r="5" spans="1:7" x14ac:dyDescent="0.25">
      <c r="A5" s="76"/>
      <c r="B5" s="77" t="s">
        <v>2</v>
      </c>
      <c r="C5" s="77" t="s">
        <v>3</v>
      </c>
      <c r="D5" s="77" t="s">
        <v>4</v>
      </c>
      <c r="E5" s="77" t="s">
        <v>5</v>
      </c>
      <c r="F5" s="78" t="s">
        <v>6</v>
      </c>
      <c r="G5" s="79" t="s">
        <v>7</v>
      </c>
    </row>
    <row r="6" spans="1:7" x14ac:dyDescent="0.25">
      <c r="A6" s="80">
        <v>1</v>
      </c>
      <c r="B6" s="81" t="s">
        <v>8</v>
      </c>
      <c r="C6" s="81"/>
      <c r="D6" s="81"/>
      <c r="E6" s="81"/>
      <c r="F6" s="82"/>
      <c r="G6" s="83"/>
    </row>
    <row r="7" spans="1:7" ht="45" x14ac:dyDescent="0.25">
      <c r="A7" s="76" t="s">
        <v>9</v>
      </c>
      <c r="B7" s="84" t="s">
        <v>10</v>
      </c>
      <c r="C7" s="85" t="s">
        <v>11</v>
      </c>
      <c r="D7" s="85">
        <v>8</v>
      </c>
      <c r="E7" s="86">
        <v>120.144375</v>
      </c>
      <c r="F7" s="87">
        <f t="shared" ref="F7:F33" si="0">E7*D7</f>
        <v>961.15499999999997</v>
      </c>
      <c r="G7" s="88">
        <f t="shared" ref="G7:G33" si="1">F7-(F7*$G$3)</f>
        <v>961.15499999999997</v>
      </c>
    </row>
    <row r="8" spans="1:7" x14ac:dyDescent="0.25">
      <c r="A8" s="76" t="s">
        <v>12</v>
      </c>
      <c r="B8" s="89" t="s">
        <v>13</v>
      </c>
      <c r="C8" s="85" t="s">
        <v>14</v>
      </c>
      <c r="D8" s="85">
        <v>1</v>
      </c>
      <c r="E8" s="86">
        <v>178</v>
      </c>
      <c r="F8" s="87">
        <f t="shared" si="0"/>
        <v>178</v>
      </c>
      <c r="G8" s="88">
        <f t="shared" si="1"/>
        <v>178</v>
      </c>
    </row>
    <row r="9" spans="1:7" ht="45" x14ac:dyDescent="0.25">
      <c r="A9" s="76" t="s">
        <v>15</v>
      </c>
      <c r="B9" s="84" t="s">
        <v>16</v>
      </c>
      <c r="C9" s="85" t="s">
        <v>17</v>
      </c>
      <c r="D9" s="85">
        <v>7</v>
      </c>
      <c r="E9" s="86">
        <v>222.84142857142899</v>
      </c>
      <c r="F9" s="87">
        <f t="shared" si="0"/>
        <v>1559.8900000000031</v>
      </c>
      <c r="G9" s="88">
        <f t="shared" si="1"/>
        <v>1559.8900000000031</v>
      </c>
    </row>
    <row r="10" spans="1:7" ht="30" x14ac:dyDescent="0.25">
      <c r="A10" s="76" t="s">
        <v>18</v>
      </c>
      <c r="B10" s="84" t="s">
        <v>19</v>
      </c>
      <c r="C10" s="85" t="s">
        <v>20</v>
      </c>
      <c r="D10" s="85">
        <f>D20+D21</f>
        <v>13</v>
      </c>
      <c r="E10" s="86">
        <v>52.5</v>
      </c>
      <c r="F10" s="87">
        <f t="shared" si="0"/>
        <v>682.5</v>
      </c>
      <c r="G10" s="88">
        <f t="shared" si="1"/>
        <v>682.5</v>
      </c>
    </row>
    <row r="11" spans="1:7" x14ac:dyDescent="0.25">
      <c r="A11" s="90">
        <v>2</v>
      </c>
      <c r="B11" s="91" t="s">
        <v>21</v>
      </c>
      <c r="C11" s="92"/>
      <c r="D11" s="92"/>
      <c r="E11" s="93"/>
      <c r="F11" s="94">
        <f t="shared" si="0"/>
        <v>0</v>
      </c>
      <c r="G11" s="95">
        <f t="shared" si="1"/>
        <v>0</v>
      </c>
    </row>
    <row r="12" spans="1:7" ht="30" x14ac:dyDescent="0.25">
      <c r="A12" s="76" t="s">
        <v>22</v>
      </c>
      <c r="B12" s="84" t="s">
        <v>23</v>
      </c>
      <c r="C12" s="85" t="s">
        <v>14</v>
      </c>
      <c r="D12" s="96">
        <f t="shared" ref="D12:D18" si="2">$D$19*0.02</f>
        <v>2.1</v>
      </c>
      <c r="E12" s="86">
        <v>16.5</v>
      </c>
      <c r="F12" s="87">
        <f t="shared" si="0"/>
        <v>34.65</v>
      </c>
      <c r="G12" s="88">
        <f t="shared" si="1"/>
        <v>34.65</v>
      </c>
    </row>
    <row r="13" spans="1:7" x14ac:dyDescent="0.25">
      <c r="A13" s="76" t="s">
        <v>24</v>
      </c>
      <c r="B13" s="84" t="s">
        <v>25</v>
      </c>
      <c r="C13" s="85" t="s">
        <v>26</v>
      </c>
      <c r="D13" s="96">
        <f t="shared" si="2"/>
        <v>2.1</v>
      </c>
      <c r="E13" s="86">
        <v>45</v>
      </c>
      <c r="F13" s="87">
        <f t="shared" si="0"/>
        <v>94.5</v>
      </c>
      <c r="G13" s="88">
        <f t="shared" si="1"/>
        <v>94.5</v>
      </c>
    </row>
    <row r="14" spans="1:7" x14ac:dyDescent="0.25">
      <c r="A14" s="76" t="s">
        <v>27</v>
      </c>
      <c r="B14" s="84" t="s">
        <v>28</v>
      </c>
      <c r="C14" s="85" t="s">
        <v>14</v>
      </c>
      <c r="D14" s="96">
        <f t="shared" si="2"/>
        <v>2.1</v>
      </c>
      <c r="E14" s="86">
        <v>25.864999999999998</v>
      </c>
      <c r="F14" s="87">
        <f t="shared" si="0"/>
        <v>54.316499999999998</v>
      </c>
      <c r="G14" s="88">
        <f t="shared" si="1"/>
        <v>54.316499999999998</v>
      </c>
    </row>
    <row r="15" spans="1:7" x14ac:dyDescent="0.25">
      <c r="A15" s="76" t="s">
        <v>29</v>
      </c>
      <c r="B15" s="84" t="s">
        <v>30</v>
      </c>
      <c r="C15" s="85" t="s">
        <v>14</v>
      </c>
      <c r="D15" s="96">
        <f t="shared" si="2"/>
        <v>2.1</v>
      </c>
      <c r="E15" s="86">
        <v>12.7325</v>
      </c>
      <c r="F15" s="87">
        <f t="shared" si="0"/>
        <v>26.738250000000001</v>
      </c>
      <c r="G15" s="88">
        <f t="shared" si="1"/>
        <v>26.738250000000001</v>
      </c>
    </row>
    <row r="16" spans="1:7" x14ac:dyDescent="0.25">
      <c r="A16" s="76" t="s">
        <v>31</v>
      </c>
      <c r="B16" s="84" t="s">
        <v>32</v>
      </c>
      <c r="C16" s="85" t="s">
        <v>14</v>
      </c>
      <c r="D16" s="96">
        <f t="shared" si="2"/>
        <v>2.1</v>
      </c>
      <c r="E16" s="86">
        <v>12.7325</v>
      </c>
      <c r="F16" s="87">
        <f t="shared" si="0"/>
        <v>26.738250000000001</v>
      </c>
      <c r="G16" s="88">
        <f t="shared" si="1"/>
        <v>26.738250000000001</v>
      </c>
    </row>
    <row r="17" spans="1:7" x14ac:dyDescent="0.25">
      <c r="A17" s="76" t="s">
        <v>33</v>
      </c>
      <c r="B17" s="84" t="s">
        <v>34</v>
      </c>
      <c r="C17" s="85" t="s">
        <v>14</v>
      </c>
      <c r="D17" s="96">
        <f t="shared" si="2"/>
        <v>2.1</v>
      </c>
      <c r="E17" s="86">
        <v>11.0825</v>
      </c>
      <c r="F17" s="87">
        <f t="shared" si="0"/>
        <v>23.273250000000001</v>
      </c>
      <c r="G17" s="88">
        <f t="shared" si="1"/>
        <v>23.273250000000001</v>
      </c>
    </row>
    <row r="18" spans="1:7" x14ac:dyDescent="0.25">
      <c r="A18" s="76" t="s">
        <v>35</v>
      </c>
      <c r="B18" s="84" t="s">
        <v>36</v>
      </c>
      <c r="C18" s="85" t="s">
        <v>14</v>
      </c>
      <c r="D18" s="96">
        <f t="shared" si="2"/>
        <v>2.1</v>
      </c>
      <c r="E18" s="86">
        <v>19</v>
      </c>
      <c r="F18" s="87">
        <f t="shared" si="0"/>
        <v>39.9</v>
      </c>
      <c r="G18" s="88">
        <f t="shared" si="1"/>
        <v>39.9</v>
      </c>
    </row>
    <row r="19" spans="1:7" ht="45" x14ac:dyDescent="0.25">
      <c r="A19" s="97"/>
      <c r="B19" s="98" t="s">
        <v>37</v>
      </c>
      <c r="C19" s="99"/>
      <c r="D19" s="92">
        <f>SUM(D20:D26)</f>
        <v>105</v>
      </c>
      <c r="E19" s="100"/>
      <c r="F19" s="101">
        <f t="shared" si="0"/>
        <v>0</v>
      </c>
      <c r="G19" s="102">
        <f t="shared" si="1"/>
        <v>0</v>
      </c>
    </row>
    <row r="20" spans="1:7" x14ac:dyDescent="0.25">
      <c r="A20" s="76" t="s">
        <v>38</v>
      </c>
      <c r="B20" s="103" t="s">
        <v>39</v>
      </c>
      <c r="C20" s="104" t="s">
        <v>40</v>
      </c>
      <c r="D20" s="104">
        <v>0</v>
      </c>
      <c r="E20" s="86">
        <v>58.64</v>
      </c>
      <c r="F20" s="87">
        <f t="shared" si="0"/>
        <v>0</v>
      </c>
      <c r="G20" s="88">
        <f t="shared" si="1"/>
        <v>0</v>
      </c>
    </row>
    <row r="21" spans="1:7" x14ac:dyDescent="0.25">
      <c r="A21" s="76" t="s">
        <v>41</v>
      </c>
      <c r="B21" s="103" t="s">
        <v>42</v>
      </c>
      <c r="C21" s="104" t="s">
        <v>40</v>
      </c>
      <c r="D21" s="104">
        <v>13</v>
      </c>
      <c r="E21" s="86">
        <v>51.537500000000001</v>
      </c>
      <c r="F21" s="87">
        <f t="shared" si="0"/>
        <v>669.98750000000007</v>
      </c>
      <c r="G21" s="88">
        <f t="shared" si="1"/>
        <v>669.98750000000007</v>
      </c>
    </row>
    <row r="22" spans="1:7" x14ac:dyDescent="0.25">
      <c r="A22" s="76" t="s">
        <v>43</v>
      </c>
      <c r="B22" s="103" t="s">
        <v>44</v>
      </c>
      <c r="C22" s="104" t="s">
        <v>40</v>
      </c>
      <c r="D22" s="104">
        <v>89</v>
      </c>
      <c r="E22" s="86">
        <v>39.945</v>
      </c>
      <c r="F22" s="87">
        <f t="shared" si="0"/>
        <v>3555.105</v>
      </c>
      <c r="G22" s="88">
        <f t="shared" si="1"/>
        <v>3555.105</v>
      </c>
    </row>
    <row r="23" spans="1:7" x14ac:dyDescent="0.25">
      <c r="A23" s="76" t="s">
        <v>45</v>
      </c>
      <c r="B23" s="103" t="s">
        <v>46</v>
      </c>
      <c r="C23" s="104" t="s">
        <v>40</v>
      </c>
      <c r="D23" s="104">
        <v>3</v>
      </c>
      <c r="E23" s="86">
        <v>27.842500000000001</v>
      </c>
      <c r="F23" s="87">
        <f t="shared" si="0"/>
        <v>83.527500000000003</v>
      </c>
      <c r="G23" s="88">
        <f t="shared" si="1"/>
        <v>83.527500000000003</v>
      </c>
    </row>
    <row r="24" spans="1:7" x14ac:dyDescent="0.25">
      <c r="A24" s="76" t="s">
        <v>47</v>
      </c>
      <c r="B24" s="103" t="s">
        <v>48</v>
      </c>
      <c r="C24" s="104" t="s">
        <v>40</v>
      </c>
      <c r="D24" s="104">
        <v>0</v>
      </c>
      <c r="E24" s="86">
        <v>19.9375</v>
      </c>
      <c r="F24" s="87">
        <f t="shared" si="0"/>
        <v>0</v>
      </c>
      <c r="G24" s="88">
        <f t="shared" si="1"/>
        <v>0</v>
      </c>
    </row>
    <row r="25" spans="1:7" x14ac:dyDescent="0.25">
      <c r="A25" s="76" t="s">
        <v>49</v>
      </c>
      <c r="B25" s="103" t="s">
        <v>50</v>
      </c>
      <c r="C25" s="104" t="s">
        <v>40</v>
      </c>
      <c r="D25" s="104">
        <v>0</v>
      </c>
      <c r="E25" s="86">
        <v>25.342500000000001</v>
      </c>
      <c r="F25" s="87">
        <f t="shared" si="0"/>
        <v>0</v>
      </c>
      <c r="G25" s="88">
        <f t="shared" si="1"/>
        <v>0</v>
      </c>
    </row>
    <row r="26" spans="1:7" x14ac:dyDescent="0.25">
      <c r="A26" s="76" t="s">
        <v>51</v>
      </c>
      <c r="B26" s="103" t="s">
        <v>52</v>
      </c>
      <c r="C26" s="104" t="s">
        <v>40</v>
      </c>
      <c r="D26" s="104">
        <v>0</v>
      </c>
      <c r="E26" s="86">
        <v>23.695</v>
      </c>
      <c r="F26" s="87">
        <f t="shared" si="0"/>
        <v>0</v>
      </c>
      <c r="G26" s="88">
        <f t="shared" si="1"/>
        <v>0</v>
      </c>
    </row>
    <row r="27" spans="1:7" x14ac:dyDescent="0.25">
      <c r="A27" s="97"/>
      <c r="B27" s="98" t="s">
        <v>53</v>
      </c>
      <c r="C27" s="99"/>
      <c r="D27" s="99"/>
      <c r="E27" s="100"/>
      <c r="F27" s="101">
        <f t="shared" si="0"/>
        <v>0</v>
      </c>
      <c r="G27" s="102">
        <f t="shared" si="1"/>
        <v>0</v>
      </c>
    </row>
    <row r="28" spans="1:7" x14ac:dyDescent="0.25">
      <c r="A28" s="76" t="s">
        <v>54</v>
      </c>
      <c r="B28" s="89" t="s">
        <v>55</v>
      </c>
      <c r="C28" s="85" t="s">
        <v>40</v>
      </c>
      <c r="D28" s="96">
        <f t="shared" ref="D28:D33" si="3">$D$19*0.02</f>
        <v>2.1</v>
      </c>
      <c r="E28" s="86">
        <v>20.797499999999999</v>
      </c>
      <c r="F28" s="87">
        <f t="shared" si="0"/>
        <v>43.674750000000003</v>
      </c>
      <c r="G28" s="88">
        <f t="shared" si="1"/>
        <v>43.674750000000003</v>
      </c>
    </row>
    <row r="29" spans="1:7" x14ac:dyDescent="0.25">
      <c r="A29" s="76" t="s">
        <v>56</v>
      </c>
      <c r="B29" s="89" t="s">
        <v>57</v>
      </c>
      <c r="C29" s="85" t="s">
        <v>14</v>
      </c>
      <c r="D29" s="96">
        <f t="shared" si="3"/>
        <v>2.1</v>
      </c>
      <c r="E29" s="86">
        <v>32.932499999999997</v>
      </c>
      <c r="F29" s="87">
        <f t="shared" si="0"/>
        <v>69.158249999999995</v>
      </c>
      <c r="G29" s="88">
        <f t="shared" si="1"/>
        <v>69.158249999999995</v>
      </c>
    </row>
    <row r="30" spans="1:7" x14ac:dyDescent="0.25">
      <c r="A30" s="76" t="s">
        <v>58</v>
      </c>
      <c r="B30" s="89" t="s">
        <v>59</v>
      </c>
      <c r="C30" s="85" t="s">
        <v>14</v>
      </c>
      <c r="D30" s="96">
        <f t="shared" si="3"/>
        <v>2.1</v>
      </c>
      <c r="E30" s="86">
        <v>23.297499999999999</v>
      </c>
      <c r="F30" s="87">
        <f t="shared" si="0"/>
        <v>48.924750000000003</v>
      </c>
      <c r="G30" s="88">
        <f t="shared" si="1"/>
        <v>48.924750000000003</v>
      </c>
    </row>
    <row r="31" spans="1:7" x14ac:dyDescent="0.25">
      <c r="A31" s="76" t="s">
        <v>60</v>
      </c>
      <c r="B31" s="89" t="s">
        <v>61</v>
      </c>
      <c r="C31" s="85" t="s">
        <v>14</v>
      </c>
      <c r="D31" s="96">
        <f t="shared" si="3"/>
        <v>2.1</v>
      </c>
      <c r="E31" s="86">
        <v>23.297499999999999</v>
      </c>
      <c r="F31" s="87">
        <f t="shared" si="0"/>
        <v>48.924750000000003</v>
      </c>
      <c r="G31" s="88">
        <f t="shared" si="1"/>
        <v>48.924750000000003</v>
      </c>
    </row>
    <row r="32" spans="1:7" x14ac:dyDescent="0.25">
      <c r="A32" s="76" t="s">
        <v>62</v>
      </c>
      <c r="B32" s="89" t="s">
        <v>63</v>
      </c>
      <c r="C32" s="85" t="s">
        <v>14</v>
      </c>
      <c r="D32" s="96">
        <f t="shared" si="3"/>
        <v>2.1</v>
      </c>
      <c r="E32" s="86">
        <v>16.5</v>
      </c>
      <c r="F32" s="87">
        <f t="shared" si="0"/>
        <v>34.65</v>
      </c>
      <c r="G32" s="88">
        <f t="shared" si="1"/>
        <v>34.65</v>
      </c>
    </row>
    <row r="33" spans="1:7" x14ac:dyDescent="0.25">
      <c r="A33" s="76" t="s">
        <v>64</v>
      </c>
      <c r="B33" s="89" t="s">
        <v>65</v>
      </c>
      <c r="C33" s="85" t="s">
        <v>14</v>
      </c>
      <c r="D33" s="96">
        <f t="shared" si="3"/>
        <v>2.1</v>
      </c>
      <c r="E33" s="86">
        <v>17.5</v>
      </c>
      <c r="F33" s="87">
        <f t="shared" si="0"/>
        <v>36.75</v>
      </c>
      <c r="G33" s="88">
        <f t="shared" si="1"/>
        <v>36.75</v>
      </c>
    </row>
    <row r="34" spans="1:7" x14ac:dyDescent="0.25">
      <c r="A34" s="97"/>
      <c r="B34" s="91" t="s">
        <v>66</v>
      </c>
      <c r="C34" s="99"/>
      <c r="D34" s="99"/>
      <c r="E34" s="100"/>
      <c r="F34" s="101"/>
      <c r="G34" s="102"/>
    </row>
    <row r="35" spans="1:7" x14ac:dyDescent="0.25">
      <c r="A35" s="76" t="s">
        <v>67</v>
      </c>
      <c r="B35" s="105" t="s">
        <v>68</v>
      </c>
      <c r="C35" s="85" t="s">
        <v>40</v>
      </c>
      <c r="D35" s="96">
        <f>D19/5</f>
        <v>21</v>
      </c>
      <c r="E35" s="86">
        <v>32.5</v>
      </c>
      <c r="F35" s="87">
        <f t="shared" ref="F35:F46" si="4">E35*D35</f>
        <v>682.5</v>
      </c>
      <c r="G35" s="88">
        <f t="shared" ref="G35:G46" si="5">F35-(F35*$G$3)</f>
        <v>682.5</v>
      </c>
    </row>
    <row r="36" spans="1:7" s="67" customFormat="1" x14ac:dyDescent="0.25">
      <c r="A36" s="76"/>
      <c r="B36" s="106"/>
      <c r="C36" s="107"/>
      <c r="D36" s="107"/>
      <c r="E36" s="107"/>
      <c r="F36" s="87">
        <f t="shared" si="4"/>
        <v>0</v>
      </c>
      <c r="G36" s="88">
        <f t="shared" si="5"/>
        <v>0</v>
      </c>
    </row>
    <row r="37" spans="1:7" x14ac:dyDescent="0.25">
      <c r="A37" s="80">
        <v>3</v>
      </c>
      <c r="B37" s="91" t="s">
        <v>69</v>
      </c>
      <c r="C37" s="99"/>
      <c r="D37" s="92">
        <f>D39</f>
        <v>30</v>
      </c>
      <c r="E37" s="100"/>
      <c r="F37" s="101">
        <f t="shared" si="4"/>
        <v>0</v>
      </c>
      <c r="G37" s="102">
        <f t="shared" si="5"/>
        <v>0</v>
      </c>
    </row>
    <row r="38" spans="1:7" x14ac:dyDescent="0.25">
      <c r="A38" s="76" t="s">
        <v>70</v>
      </c>
      <c r="B38" s="89" t="s">
        <v>71</v>
      </c>
      <c r="C38" s="85" t="s">
        <v>40</v>
      </c>
      <c r="D38" s="96">
        <f>$D$39*0.1</f>
        <v>3</v>
      </c>
      <c r="E38" s="86">
        <v>145</v>
      </c>
      <c r="F38" s="87">
        <f t="shared" si="4"/>
        <v>435</v>
      </c>
      <c r="G38" s="88">
        <f t="shared" si="5"/>
        <v>435</v>
      </c>
    </row>
    <row r="39" spans="1:7" x14ac:dyDescent="0.25">
      <c r="A39" s="76" t="s">
        <v>72</v>
      </c>
      <c r="B39" s="105" t="s">
        <v>73</v>
      </c>
      <c r="C39" s="104" t="s">
        <v>40</v>
      </c>
      <c r="D39" s="108">
        <v>30</v>
      </c>
      <c r="E39" s="86">
        <v>42.5</v>
      </c>
      <c r="F39" s="87">
        <f t="shared" si="4"/>
        <v>1275</v>
      </c>
      <c r="G39" s="88">
        <f t="shared" si="5"/>
        <v>1275</v>
      </c>
    </row>
    <row r="40" spans="1:7" x14ac:dyDescent="0.25">
      <c r="A40" s="76" t="s">
        <v>74</v>
      </c>
      <c r="B40" s="89" t="s">
        <v>75</v>
      </c>
      <c r="C40" s="85" t="s">
        <v>14</v>
      </c>
      <c r="D40" s="85">
        <v>2</v>
      </c>
      <c r="E40" s="86">
        <v>320</v>
      </c>
      <c r="F40" s="87">
        <f t="shared" si="4"/>
        <v>640</v>
      </c>
      <c r="G40" s="88">
        <f t="shared" si="5"/>
        <v>640</v>
      </c>
    </row>
    <row r="41" spans="1:7" x14ac:dyDescent="0.25">
      <c r="A41" s="76" t="s">
        <v>76</v>
      </c>
      <c r="B41" s="89" t="s">
        <v>77</v>
      </c>
      <c r="C41" s="85" t="s">
        <v>14</v>
      </c>
      <c r="D41" s="85">
        <v>2</v>
      </c>
      <c r="E41" s="86">
        <v>605</v>
      </c>
      <c r="F41" s="87">
        <f t="shared" si="4"/>
        <v>1210</v>
      </c>
      <c r="G41" s="88">
        <f t="shared" si="5"/>
        <v>1210</v>
      </c>
    </row>
    <row r="42" spans="1:7" x14ac:dyDescent="0.25">
      <c r="A42" s="76" t="s">
        <v>78</v>
      </c>
      <c r="B42" s="89" t="s">
        <v>79</v>
      </c>
      <c r="C42" s="85" t="s">
        <v>14</v>
      </c>
      <c r="D42" s="85">
        <v>2</v>
      </c>
      <c r="E42" s="86">
        <v>790</v>
      </c>
      <c r="F42" s="87">
        <f t="shared" si="4"/>
        <v>1580</v>
      </c>
      <c r="G42" s="88">
        <f t="shared" si="5"/>
        <v>1580</v>
      </c>
    </row>
    <row r="43" spans="1:7" x14ac:dyDescent="0.25">
      <c r="A43" s="76" t="s">
        <v>80</v>
      </c>
      <c r="B43" s="89" t="s">
        <v>81</v>
      </c>
      <c r="C43" s="85" t="s">
        <v>14</v>
      </c>
      <c r="D43" s="85">
        <v>2</v>
      </c>
      <c r="E43" s="86">
        <v>90</v>
      </c>
      <c r="F43" s="87">
        <f t="shared" si="4"/>
        <v>180</v>
      </c>
      <c r="G43" s="88">
        <f t="shared" si="5"/>
        <v>180</v>
      </c>
    </row>
    <row r="44" spans="1:7" x14ac:dyDescent="0.25">
      <c r="A44" s="76" t="s">
        <v>82</v>
      </c>
      <c r="B44" s="89" t="s">
        <v>83</v>
      </c>
      <c r="C44" s="85" t="s">
        <v>14</v>
      </c>
      <c r="D44" s="85">
        <v>2</v>
      </c>
      <c r="E44" s="86">
        <v>202.5</v>
      </c>
      <c r="F44" s="87">
        <f t="shared" si="4"/>
        <v>405</v>
      </c>
      <c r="G44" s="88">
        <f t="shared" si="5"/>
        <v>405</v>
      </c>
    </row>
    <row r="45" spans="1:7" x14ac:dyDescent="0.25">
      <c r="A45" s="76" t="s">
        <v>84</v>
      </c>
      <c r="B45" s="89" t="s">
        <v>85</v>
      </c>
      <c r="C45" s="85" t="s">
        <v>14</v>
      </c>
      <c r="D45" s="85">
        <v>2</v>
      </c>
      <c r="E45" s="86">
        <v>102.5</v>
      </c>
      <c r="F45" s="87">
        <f t="shared" si="4"/>
        <v>205</v>
      </c>
      <c r="G45" s="88">
        <f t="shared" si="5"/>
        <v>205</v>
      </c>
    </row>
    <row r="46" spans="1:7" x14ac:dyDescent="0.25">
      <c r="A46" s="76" t="s">
        <v>86</v>
      </c>
      <c r="B46" s="89" t="s">
        <v>87</v>
      </c>
      <c r="C46" s="85" t="s">
        <v>14</v>
      </c>
      <c r="D46" s="85">
        <v>2</v>
      </c>
      <c r="E46" s="86">
        <v>107.5</v>
      </c>
      <c r="F46" s="87">
        <f t="shared" si="4"/>
        <v>215</v>
      </c>
      <c r="G46" s="88">
        <f t="shared" si="5"/>
        <v>215</v>
      </c>
    </row>
    <row r="47" spans="1:7" ht="30" x14ac:dyDescent="0.25">
      <c r="A47" s="97"/>
      <c r="B47" s="98" t="s">
        <v>88</v>
      </c>
      <c r="C47" s="109"/>
      <c r="D47" s="109"/>
      <c r="E47" s="93"/>
      <c r="F47" s="110">
        <f>SUM(F7:F46)</f>
        <v>15099.863750000004</v>
      </c>
      <c r="G47" s="111">
        <f>SUM(G7:G46)</f>
        <v>15099.863750000004</v>
      </c>
    </row>
    <row r="48" spans="1:7" s="69" customFormat="1" x14ac:dyDescent="0.25">
      <c r="A48" s="112"/>
      <c r="B48" s="113"/>
      <c r="C48" s="113"/>
      <c r="D48" s="113"/>
      <c r="E48" s="114"/>
      <c r="F48" s="113"/>
      <c r="G48" s="115"/>
    </row>
    <row r="49" spans="1:7" x14ac:dyDescent="0.25">
      <c r="A49" s="112"/>
      <c r="B49" s="113"/>
      <c r="C49" s="113"/>
      <c r="D49" s="113"/>
      <c r="E49" s="113"/>
      <c r="F49" s="113"/>
      <c r="G49" s="115"/>
    </row>
    <row r="50" spans="1:7" s="69" customFormat="1" x14ac:dyDescent="0.25">
      <c r="A50" s="112"/>
      <c r="B50" s="116" t="s">
        <v>89</v>
      </c>
      <c r="C50" s="117">
        <f>SUM(C51:C54)</f>
        <v>0.23649999999999999</v>
      </c>
      <c r="D50" s="118"/>
      <c r="E50" s="113"/>
      <c r="F50" s="113"/>
      <c r="G50" s="115"/>
    </row>
    <row r="51" spans="1:7" x14ac:dyDescent="0.25">
      <c r="A51" s="112"/>
      <c r="B51" s="89" t="s">
        <v>90</v>
      </c>
      <c r="C51" s="119">
        <v>0.02</v>
      </c>
      <c r="D51" s="118"/>
      <c r="E51" s="113"/>
      <c r="F51" s="113"/>
      <c r="G51" s="115"/>
    </row>
    <row r="52" spans="1:7" x14ac:dyDescent="0.25">
      <c r="A52" s="112"/>
      <c r="B52" s="89" t="s">
        <v>91</v>
      </c>
      <c r="C52" s="119">
        <v>0.1</v>
      </c>
      <c r="D52" s="118"/>
      <c r="E52" s="113"/>
      <c r="F52" s="113"/>
      <c r="G52" s="115"/>
    </row>
    <row r="53" spans="1:7" x14ac:dyDescent="0.25">
      <c r="A53" s="112"/>
      <c r="B53" s="89" t="s">
        <v>92</v>
      </c>
      <c r="C53" s="119">
        <f>0.03+0.0065</f>
        <v>3.6499999999999998E-2</v>
      </c>
      <c r="D53" s="118"/>
      <c r="E53" s="113"/>
      <c r="F53" s="113"/>
      <c r="G53" s="115"/>
    </row>
    <row r="54" spans="1:7" x14ac:dyDescent="0.25">
      <c r="A54" s="112"/>
      <c r="B54" s="89" t="s">
        <v>93</v>
      </c>
      <c r="C54" s="119">
        <v>0.08</v>
      </c>
      <c r="D54" s="118"/>
      <c r="E54" s="113"/>
      <c r="F54" s="113"/>
      <c r="G54" s="115"/>
    </row>
    <row r="55" spans="1:7" x14ac:dyDescent="0.25">
      <c r="A55" s="66"/>
      <c r="B55" s="67"/>
      <c r="C55" s="67"/>
      <c r="D55" s="67"/>
      <c r="E55" s="67"/>
      <c r="F55" s="67"/>
      <c r="G55" s="68"/>
    </row>
    <row r="56" spans="1:7" x14ac:dyDescent="0.25">
      <c r="A56" s="66"/>
      <c r="B56" s="70" t="s">
        <v>155</v>
      </c>
      <c r="C56" s="67"/>
      <c r="D56" s="67"/>
      <c r="E56" s="67"/>
      <c r="F56" s="67"/>
      <c r="G56" s="68"/>
    </row>
    <row r="57" spans="1:7" x14ac:dyDescent="0.25">
      <c r="A57" s="66"/>
      <c r="B57" s="70"/>
      <c r="C57" s="67"/>
      <c r="D57" s="67"/>
      <c r="E57" s="67"/>
      <c r="F57" s="67"/>
      <c r="G57" s="68"/>
    </row>
    <row r="58" spans="1:7" x14ac:dyDescent="0.25">
      <c r="A58" s="66"/>
      <c r="B58" s="71" t="s">
        <v>156</v>
      </c>
      <c r="C58" s="67"/>
      <c r="D58" s="67"/>
      <c r="E58" s="67"/>
      <c r="F58" s="67"/>
      <c r="G58" s="68"/>
    </row>
    <row r="59" spans="1:7" x14ac:dyDescent="0.25">
      <c r="A59" s="66"/>
      <c r="B59" s="71" t="s">
        <v>157</v>
      </c>
      <c r="C59" s="67"/>
      <c r="D59" s="67"/>
      <c r="E59" s="67"/>
      <c r="F59" s="67"/>
      <c r="G59" s="68"/>
    </row>
    <row r="60" spans="1:7" ht="15.75" thickBot="1" x14ac:dyDescent="0.3">
      <c r="A60" s="72"/>
      <c r="B60" s="73"/>
      <c r="C60" s="74"/>
      <c r="D60" s="74"/>
      <c r="E60" s="74"/>
      <c r="F60" s="74"/>
      <c r="G60" s="75"/>
    </row>
  </sheetData>
  <sheetProtection algorithmName="SHA-512" hashValue="vHLhkaC3kmvF9r4wt/0IGdhMekUkY8HVUxeU1qaqCIF396T+8DdcvXMBHm3NeHqGEZOmrGoiUIejJ0Ygvfrp5Q==" saltValue="jQU3fXqq3RH7b59l6wPdhA==" spinCount="100000" sheet="1" objects="1" scenarios="1"/>
  <mergeCells count="2">
    <mergeCell ref="A1:G1"/>
    <mergeCell ref="A2:F3"/>
  </mergeCells>
  <pageMargins left="0.51180555555555496" right="0.51180555555555496" top="0.78749999999999998" bottom="0.78749999999999998" header="0.51180555555555496" footer="0.51180555555555496"/>
  <pageSetup scale="6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topLeftCell="A28" zoomScaleNormal="100" workbookViewId="0">
      <selection activeCell="L60" sqref="L60"/>
    </sheetView>
  </sheetViews>
  <sheetFormatPr defaultRowHeight="15" x14ac:dyDescent="0.25"/>
  <cols>
    <col min="1" max="1" width="8.28515625"/>
    <col min="2" max="2" width="80.85546875"/>
    <col min="3" max="3" width="12.5703125"/>
    <col min="4" max="4" width="13.140625"/>
    <col min="5" max="5" width="12.85546875"/>
    <col min="6" max="6" width="14"/>
    <col min="7" max="7" width="14.140625" style="20"/>
    <col min="8" max="8" width="14.85546875" style="20"/>
    <col min="9" max="9" width="16.42578125"/>
    <col min="10" max="1025" width="8.28515625"/>
  </cols>
  <sheetData>
    <row r="1" spans="1:9" ht="21" x14ac:dyDescent="0.35">
      <c r="B1" s="21" t="s">
        <v>94</v>
      </c>
      <c r="G1"/>
      <c r="H1"/>
    </row>
    <row r="2" spans="1:9" ht="45" customHeight="1" x14ac:dyDescent="0.25">
      <c r="B2" s="3" t="s">
        <v>0</v>
      </c>
      <c r="C2" s="3"/>
      <c r="D2" s="3"/>
      <c r="E2" s="3"/>
      <c r="G2"/>
      <c r="H2"/>
    </row>
    <row r="3" spans="1:9" x14ac:dyDescent="0.25">
      <c r="B3" s="2" t="s">
        <v>95</v>
      </c>
      <c r="C3" s="2"/>
      <c r="D3" s="2"/>
      <c r="E3" s="2"/>
      <c r="G3"/>
      <c r="H3"/>
    </row>
    <row r="5" spans="1:9" x14ac:dyDescent="0.25">
      <c r="B5" s="4" t="s">
        <v>2</v>
      </c>
      <c r="C5" s="4" t="s">
        <v>3</v>
      </c>
      <c r="D5" s="4" t="s">
        <v>96</v>
      </c>
      <c r="E5" s="4" t="s">
        <v>97</v>
      </c>
      <c r="F5" s="22" t="s">
        <v>98</v>
      </c>
      <c r="G5" s="23" t="s">
        <v>99</v>
      </c>
      <c r="H5" s="23" t="s">
        <v>100</v>
      </c>
      <c r="I5" s="23" t="s">
        <v>101</v>
      </c>
    </row>
    <row r="6" spans="1:9" x14ac:dyDescent="0.25">
      <c r="A6" s="24">
        <v>1</v>
      </c>
      <c r="B6" s="25" t="s">
        <v>8</v>
      </c>
      <c r="C6" s="25"/>
      <c r="D6" s="25"/>
      <c r="E6" s="25"/>
      <c r="F6" s="26"/>
      <c r="G6" s="27"/>
      <c r="H6" s="27"/>
      <c r="I6" s="6"/>
    </row>
    <row r="7" spans="1:9" ht="45" x14ac:dyDescent="0.25">
      <c r="A7" t="s">
        <v>9</v>
      </c>
      <c r="B7" s="5" t="s">
        <v>10</v>
      </c>
      <c r="C7" s="6" t="s">
        <v>11</v>
      </c>
      <c r="D7" s="6">
        <v>8</v>
      </c>
      <c r="E7" s="7" t="s">
        <v>102</v>
      </c>
      <c r="F7" s="28"/>
      <c r="G7" s="7">
        <f>970.2/8</f>
        <v>121.27500000000001</v>
      </c>
      <c r="H7" s="7">
        <f>952.11/8</f>
        <v>119.01375</v>
      </c>
      <c r="I7" s="8">
        <f>AVERAGE(G7:H7)</f>
        <v>120.144375</v>
      </c>
    </row>
    <row r="8" spans="1:9" x14ac:dyDescent="0.25">
      <c r="A8" t="s">
        <v>12</v>
      </c>
      <c r="B8" s="6" t="s">
        <v>13</v>
      </c>
      <c r="C8" s="6" t="s">
        <v>14</v>
      </c>
      <c r="D8" s="6">
        <v>1</v>
      </c>
      <c r="E8" s="7" t="s">
        <v>102</v>
      </c>
      <c r="F8" s="28"/>
      <c r="G8" s="7">
        <v>178</v>
      </c>
      <c r="H8" s="7">
        <v>178</v>
      </c>
      <c r="I8" s="8">
        <f>AVERAGE(G8:H8)</f>
        <v>178</v>
      </c>
    </row>
    <row r="9" spans="1:9" ht="45" x14ac:dyDescent="0.25">
      <c r="A9" t="s">
        <v>15</v>
      </c>
      <c r="B9" s="5" t="s">
        <v>16</v>
      </c>
      <c r="C9" s="6" t="s">
        <v>17</v>
      </c>
      <c r="D9" s="6">
        <v>7</v>
      </c>
      <c r="E9" s="7">
        <f>1472/7</f>
        <v>210.28571428571428</v>
      </c>
      <c r="F9" s="28">
        <v>131.85</v>
      </c>
      <c r="G9" s="7">
        <f>1940.4/7</f>
        <v>277.2</v>
      </c>
      <c r="H9" s="7">
        <f>1904.21/7</f>
        <v>272.03000000000003</v>
      </c>
      <c r="I9" s="8">
        <f>AVERAGE(E9:H9)</f>
        <v>222.84142857142854</v>
      </c>
    </row>
    <row r="10" spans="1:9" ht="30" x14ac:dyDescent="0.25">
      <c r="A10" t="s">
        <v>18</v>
      </c>
      <c r="B10" s="9" t="s">
        <v>19</v>
      </c>
      <c r="C10" s="6" t="s">
        <v>20</v>
      </c>
      <c r="D10" s="6">
        <f>D21+D22</f>
        <v>13</v>
      </c>
      <c r="E10" s="7" t="s">
        <v>102</v>
      </c>
      <c r="F10" s="28"/>
      <c r="G10" s="7">
        <f>1040/13</f>
        <v>80</v>
      </c>
      <c r="H10" s="7">
        <f>325/13</f>
        <v>25</v>
      </c>
      <c r="I10" s="8">
        <f>AVERAGE(G10:H10)</f>
        <v>52.5</v>
      </c>
    </row>
    <row r="11" spans="1:9" x14ac:dyDescent="0.25">
      <c r="A11" s="24">
        <v>2</v>
      </c>
      <c r="B11" s="29" t="s">
        <v>103</v>
      </c>
      <c r="C11" s="25"/>
      <c r="D11" s="25"/>
      <c r="E11" s="27"/>
      <c r="F11" s="30"/>
      <c r="G11" s="7"/>
      <c r="H11" s="7"/>
      <c r="I11" s="8"/>
    </row>
    <row r="12" spans="1:9" x14ac:dyDescent="0.25">
      <c r="A12" t="s">
        <v>22</v>
      </c>
      <c r="B12" s="4" t="s">
        <v>104</v>
      </c>
      <c r="C12" s="6"/>
      <c r="D12" s="6"/>
      <c r="E12" s="7"/>
      <c r="F12" s="28"/>
      <c r="G12" s="7"/>
      <c r="H12" s="7"/>
      <c r="I12" s="8"/>
    </row>
    <row r="13" spans="1:9" ht="30" x14ac:dyDescent="0.25">
      <c r="B13" s="5" t="s">
        <v>23</v>
      </c>
      <c r="C13" s="6" t="s">
        <v>14</v>
      </c>
      <c r="D13" s="10">
        <f t="shared" ref="D13:D19" si="0">$D$20*0.02</f>
        <v>2.1</v>
      </c>
      <c r="E13" s="7"/>
      <c r="F13" s="31"/>
      <c r="G13" s="7">
        <v>25</v>
      </c>
      <c r="H13" s="7">
        <v>8</v>
      </c>
      <c r="I13" s="8">
        <f>AVERAGE(G13:H13)</f>
        <v>16.5</v>
      </c>
    </row>
    <row r="14" spans="1:9" x14ac:dyDescent="0.25">
      <c r="B14" s="5" t="s">
        <v>25</v>
      </c>
      <c r="C14" s="6" t="s">
        <v>26</v>
      </c>
      <c r="D14" s="10">
        <f t="shared" si="0"/>
        <v>2.1</v>
      </c>
      <c r="E14" s="7" t="s">
        <v>102</v>
      </c>
      <c r="F14" s="28"/>
      <c r="G14" s="7">
        <v>50</v>
      </c>
      <c r="H14" s="7">
        <v>40</v>
      </c>
      <c r="I14" s="8">
        <f>AVERAGE(G14:H14)</f>
        <v>45</v>
      </c>
    </row>
    <row r="15" spans="1:9" x14ac:dyDescent="0.25">
      <c r="B15" s="5" t="s">
        <v>28</v>
      </c>
      <c r="C15" s="6" t="s">
        <v>14</v>
      </c>
      <c r="D15" s="10">
        <f t="shared" si="0"/>
        <v>2.1</v>
      </c>
      <c r="E15" s="7">
        <v>10</v>
      </c>
      <c r="F15" s="28">
        <v>18.46</v>
      </c>
      <c r="G15" s="7">
        <v>55</v>
      </c>
      <c r="H15" s="7">
        <v>20</v>
      </c>
      <c r="I15" s="8">
        <f>AVERAGE(E15:H15)</f>
        <v>25.865000000000002</v>
      </c>
    </row>
    <row r="16" spans="1:9" x14ac:dyDescent="0.25">
      <c r="B16" s="5" t="s">
        <v>30</v>
      </c>
      <c r="C16" s="6" t="s">
        <v>14</v>
      </c>
      <c r="D16" s="10">
        <f t="shared" si="0"/>
        <v>2.1</v>
      </c>
      <c r="E16" s="7">
        <v>5</v>
      </c>
      <c r="F16" s="28">
        <v>5.93</v>
      </c>
      <c r="G16" s="7">
        <v>30</v>
      </c>
      <c r="H16" s="7">
        <v>10</v>
      </c>
      <c r="I16" s="8">
        <f>AVERAGE(E16:H16)</f>
        <v>12.7325</v>
      </c>
    </row>
    <row r="17" spans="1:9" x14ac:dyDescent="0.25">
      <c r="B17" s="5" t="s">
        <v>32</v>
      </c>
      <c r="C17" s="6" t="s">
        <v>14</v>
      </c>
      <c r="D17" s="10">
        <f t="shared" si="0"/>
        <v>2.1</v>
      </c>
      <c r="E17" s="7">
        <v>5</v>
      </c>
      <c r="F17" s="28">
        <v>5.93</v>
      </c>
      <c r="G17" s="7">
        <v>30</v>
      </c>
      <c r="H17" s="7">
        <v>10</v>
      </c>
      <c r="I17" s="8">
        <f>AVERAGE(E17:H17)</f>
        <v>12.7325</v>
      </c>
    </row>
    <row r="18" spans="1:9" x14ac:dyDescent="0.25">
      <c r="B18" s="5" t="s">
        <v>34</v>
      </c>
      <c r="C18" s="6" t="s">
        <v>14</v>
      </c>
      <c r="D18" s="10">
        <f t="shared" si="0"/>
        <v>2.1</v>
      </c>
      <c r="E18" s="7">
        <v>3</v>
      </c>
      <c r="F18" s="28">
        <v>6.33</v>
      </c>
      <c r="G18" s="7">
        <v>30</v>
      </c>
      <c r="H18" s="7">
        <v>5</v>
      </c>
      <c r="I18" s="8">
        <f>AVERAGE(E18:H18)</f>
        <v>11.0825</v>
      </c>
    </row>
    <row r="19" spans="1:9" x14ac:dyDescent="0.25">
      <c r="B19" s="5" t="s">
        <v>36</v>
      </c>
      <c r="C19" s="6" t="s">
        <v>14</v>
      </c>
      <c r="D19" s="10">
        <f t="shared" si="0"/>
        <v>2.1</v>
      </c>
      <c r="E19" s="7"/>
      <c r="F19" s="28"/>
      <c r="G19" s="7">
        <v>30</v>
      </c>
      <c r="H19" s="7">
        <v>8</v>
      </c>
      <c r="I19" s="8">
        <f>AVERAGE(E19:H19)</f>
        <v>19</v>
      </c>
    </row>
    <row r="20" spans="1:9" ht="45" x14ac:dyDescent="0.25">
      <c r="A20" s="32" t="s">
        <v>24</v>
      </c>
      <c r="B20" s="33" t="s">
        <v>37</v>
      </c>
      <c r="C20" s="25"/>
      <c r="D20" s="29">
        <f>SUM(D21:D27)</f>
        <v>105</v>
      </c>
      <c r="E20" s="27"/>
      <c r="F20" s="30"/>
      <c r="G20" s="7"/>
      <c r="H20" s="7"/>
      <c r="I20" s="8"/>
    </row>
    <row r="21" spans="1:9" x14ac:dyDescent="0.25">
      <c r="B21" s="11" t="s">
        <v>39</v>
      </c>
      <c r="C21" s="12"/>
      <c r="D21" s="12">
        <v>0</v>
      </c>
      <c r="E21" s="7">
        <v>25</v>
      </c>
      <c r="F21" s="28">
        <v>39.56</v>
      </c>
      <c r="G21" s="7">
        <v>120</v>
      </c>
      <c r="H21" s="7">
        <v>50</v>
      </c>
      <c r="I21" s="8">
        <f t="shared" ref="I21:I27" si="1">AVERAGE(E21:H21)</f>
        <v>58.64</v>
      </c>
    </row>
    <row r="22" spans="1:9" x14ac:dyDescent="0.25">
      <c r="B22" s="11" t="s">
        <v>42</v>
      </c>
      <c r="C22" s="12"/>
      <c r="D22" s="12">
        <v>13</v>
      </c>
      <c r="E22" s="7">
        <v>30</v>
      </c>
      <c r="F22" s="28">
        <v>46.15</v>
      </c>
      <c r="G22" s="7">
        <v>70</v>
      </c>
      <c r="H22" s="7">
        <v>60</v>
      </c>
      <c r="I22" s="8">
        <f t="shared" si="1"/>
        <v>51.537500000000001</v>
      </c>
    </row>
    <row r="23" spans="1:9" x14ac:dyDescent="0.25">
      <c r="B23" s="11" t="s">
        <v>44</v>
      </c>
      <c r="C23" s="12" t="s">
        <v>40</v>
      </c>
      <c r="D23" s="12">
        <v>89</v>
      </c>
      <c r="E23" s="7">
        <v>20</v>
      </c>
      <c r="F23" s="28">
        <v>19.78</v>
      </c>
      <c r="G23" s="7">
        <v>70</v>
      </c>
      <c r="H23" s="7">
        <v>50</v>
      </c>
      <c r="I23" s="8">
        <f t="shared" si="1"/>
        <v>39.945</v>
      </c>
    </row>
    <row r="24" spans="1:9" x14ac:dyDescent="0.25">
      <c r="B24" s="11" t="s">
        <v>46</v>
      </c>
      <c r="C24" s="12"/>
      <c r="D24" s="12">
        <v>3</v>
      </c>
      <c r="E24" s="7">
        <v>25</v>
      </c>
      <c r="F24" s="28">
        <v>26.37</v>
      </c>
      <c r="G24" s="7">
        <v>0</v>
      </c>
      <c r="H24" s="7">
        <v>60</v>
      </c>
      <c r="I24" s="8">
        <f t="shared" si="1"/>
        <v>27.842500000000001</v>
      </c>
    </row>
    <row r="25" spans="1:9" x14ac:dyDescent="0.25">
      <c r="B25" s="11" t="s">
        <v>48</v>
      </c>
      <c r="C25" s="12"/>
      <c r="D25" s="12">
        <v>0</v>
      </c>
      <c r="E25" s="7">
        <v>20</v>
      </c>
      <c r="F25" s="28">
        <v>19.75</v>
      </c>
      <c r="G25" s="7">
        <v>0</v>
      </c>
      <c r="H25" s="7">
        <v>40</v>
      </c>
      <c r="I25" s="8">
        <f t="shared" si="1"/>
        <v>19.9375</v>
      </c>
    </row>
    <row r="26" spans="1:9" x14ac:dyDescent="0.25">
      <c r="B26" s="11" t="s">
        <v>50</v>
      </c>
      <c r="C26" s="12"/>
      <c r="D26" s="12">
        <v>0</v>
      </c>
      <c r="E26" s="7">
        <v>25</v>
      </c>
      <c r="F26" s="28">
        <v>26.37</v>
      </c>
      <c r="G26" s="7">
        <v>0</v>
      </c>
      <c r="H26" s="7">
        <v>50</v>
      </c>
      <c r="I26" s="8">
        <f t="shared" si="1"/>
        <v>25.342500000000001</v>
      </c>
    </row>
    <row r="27" spans="1:9" x14ac:dyDescent="0.25">
      <c r="B27" s="11" t="s">
        <v>52</v>
      </c>
      <c r="C27" s="12"/>
      <c r="D27" s="12">
        <v>0</v>
      </c>
      <c r="E27" s="7">
        <v>15</v>
      </c>
      <c r="F27" s="28">
        <v>19.78</v>
      </c>
      <c r="G27" s="7">
        <v>25</v>
      </c>
      <c r="H27" s="7">
        <v>35</v>
      </c>
      <c r="I27" s="8">
        <f t="shared" si="1"/>
        <v>23.695</v>
      </c>
    </row>
    <row r="28" spans="1:9" x14ac:dyDescent="0.25">
      <c r="A28" s="32" t="s">
        <v>27</v>
      </c>
      <c r="B28" s="33" t="s">
        <v>53</v>
      </c>
      <c r="C28" s="25"/>
      <c r="D28" s="25"/>
      <c r="E28" s="27"/>
      <c r="F28" s="30"/>
      <c r="G28" s="7"/>
      <c r="H28" s="7"/>
      <c r="I28" s="8"/>
    </row>
    <row r="29" spans="1:9" x14ac:dyDescent="0.25">
      <c r="B29" s="6" t="s">
        <v>55</v>
      </c>
      <c r="C29" s="6" t="s">
        <v>40</v>
      </c>
      <c r="D29" s="10">
        <f t="shared" ref="D29:D34" si="2">$D$20*0.02</f>
        <v>2.1</v>
      </c>
      <c r="E29" s="7">
        <v>5</v>
      </c>
      <c r="F29" s="28">
        <v>13.19</v>
      </c>
      <c r="G29" s="7">
        <v>50</v>
      </c>
      <c r="H29" s="7">
        <v>15</v>
      </c>
      <c r="I29" s="8">
        <f t="shared" ref="I29:I34" si="3">AVERAGE(E29:H29)</f>
        <v>20.797499999999999</v>
      </c>
    </row>
    <row r="30" spans="1:9" x14ac:dyDescent="0.25">
      <c r="B30" s="6" t="s">
        <v>57</v>
      </c>
      <c r="C30" s="6" t="s">
        <v>14</v>
      </c>
      <c r="D30" s="10">
        <f t="shared" si="2"/>
        <v>2.1</v>
      </c>
      <c r="E30" s="7">
        <v>8</v>
      </c>
      <c r="F30" s="28">
        <v>23.73</v>
      </c>
      <c r="G30" s="7">
        <v>55</v>
      </c>
      <c r="H30" s="7">
        <v>45</v>
      </c>
      <c r="I30" s="8">
        <f t="shared" si="3"/>
        <v>32.932500000000005</v>
      </c>
    </row>
    <row r="31" spans="1:9" x14ac:dyDescent="0.25">
      <c r="B31" s="6" t="s">
        <v>59</v>
      </c>
      <c r="C31" s="6" t="s">
        <v>14</v>
      </c>
      <c r="D31" s="10">
        <f t="shared" si="2"/>
        <v>2.1</v>
      </c>
      <c r="E31" s="7">
        <v>5</v>
      </c>
      <c r="F31" s="28">
        <v>13.19</v>
      </c>
      <c r="G31" s="7">
        <v>55</v>
      </c>
      <c r="H31" s="7">
        <v>20</v>
      </c>
      <c r="I31" s="8">
        <f t="shared" si="3"/>
        <v>23.297499999999999</v>
      </c>
    </row>
    <row r="32" spans="1:9" x14ac:dyDescent="0.25">
      <c r="B32" s="6" t="s">
        <v>61</v>
      </c>
      <c r="C32" s="6" t="s">
        <v>14</v>
      </c>
      <c r="D32" s="10">
        <f t="shared" si="2"/>
        <v>2.1</v>
      </c>
      <c r="E32" s="7">
        <v>5</v>
      </c>
      <c r="F32" s="28">
        <v>13.19</v>
      </c>
      <c r="G32" s="7">
        <v>55</v>
      </c>
      <c r="H32" s="7">
        <v>20</v>
      </c>
      <c r="I32" s="8">
        <f t="shared" si="3"/>
        <v>23.297499999999999</v>
      </c>
    </row>
    <row r="33" spans="1:9" x14ac:dyDescent="0.25">
      <c r="B33" s="6" t="s">
        <v>63</v>
      </c>
      <c r="C33" s="6" t="s">
        <v>14</v>
      </c>
      <c r="D33" s="10">
        <f t="shared" si="2"/>
        <v>2.1</v>
      </c>
      <c r="E33" s="7"/>
      <c r="F33" s="28"/>
      <c r="G33" s="7">
        <v>30</v>
      </c>
      <c r="H33" s="7">
        <v>3</v>
      </c>
      <c r="I33" s="8">
        <f t="shared" si="3"/>
        <v>16.5</v>
      </c>
    </row>
    <row r="34" spans="1:9" x14ac:dyDescent="0.25">
      <c r="B34" s="6" t="s">
        <v>65</v>
      </c>
      <c r="C34" s="6" t="s">
        <v>14</v>
      </c>
      <c r="D34" s="10">
        <f t="shared" si="2"/>
        <v>2.1</v>
      </c>
      <c r="E34" s="7"/>
      <c r="F34" s="28"/>
      <c r="G34" s="7">
        <v>30</v>
      </c>
      <c r="H34" s="7">
        <v>5</v>
      </c>
      <c r="I34" s="8">
        <f t="shared" si="3"/>
        <v>17.5</v>
      </c>
    </row>
    <row r="35" spans="1:9" x14ac:dyDescent="0.25">
      <c r="B35" s="29" t="s">
        <v>66</v>
      </c>
      <c r="C35" s="25"/>
      <c r="D35" s="25"/>
      <c r="E35" s="27"/>
      <c r="F35" s="30"/>
      <c r="G35" s="7"/>
      <c r="H35" s="7"/>
      <c r="I35" s="8"/>
    </row>
    <row r="36" spans="1:9" x14ac:dyDescent="0.25">
      <c r="B36" s="12" t="s">
        <v>68</v>
      </c>
      <c r="C36" s="6" t="s">
        <v>40</v>
      </c>
      <c r="D36" s="10">
        <f>D20/5</f>
        <v>21</v>
      </c>
      <c r="E36" s="7">
        <v>8</v>
      </c>
      <c r="F36" s="28">
        <v>10.55</v>
      </c>
      <c r="G36" s="7">
        <v>50</v>
      </c>
      <c r="H36" s="7">
        <v>15</v>
      </c>
      <c r="I36" s="8">
        <f>AVERAGE(G36:H36)</f>
        <v>32.5</v>
      </c>
    </row>
    <row r="37" spans="1:9" s="13" customFormat="1" x14ac:dyDescent="0.25">
      <c r="E37"/>
      <c r="F37"/>
      <c r="G37" s="7"/>
      <c r="H37" s="6"/>
      <c r="I37" s="8"/>
    </row>
    <row r="38" spans="1:9" x14ac:dyDescent="0.25">
      <c r="A38" s="24">
        <v>3</v>
      </c>
      <c r="B38" s="29" t="s">
        <v>69</v>
      </c>
      <c r="C38" s="25"/>
      <c r="D38" s="29">
        <f>D40</f>
        <v>30</v>
      </c>
      <c r="E38" s="27"/>
      <c r="F38" s="30"/>
      <c r="G38" s="7"/>
      <c r="H38" s="7"/>
      <c r="I38" s="8"/>
    </row>
    <row r="39" spans="1:9" x14ac:dyDescent="0.25">
      <c r="A39" t="s">
        <v>70</v>
      </c>
      <c r="B39" s="6" t="s">
        <v>71</v>
      </c>
      <c r="C39" s="6" t="s">
        <v>40</v>
      </c>
      <c r="D39" s="10">
        <f>$D$40*0.1</f>
        <v>3</v>
      </c>
      <c r="E39" s="7">
        <v>8.0399999999999991</v>
      </c>
      <c r="F39" s="28">
        <v>59.33</v>
      </c>
      <c r="G39" s="7">
        <v>250</v>
      </c>
      <c r="H39" s="7">
        <v>40</v>
      </c>
      <c r="I39" s="8">
        <f t="shared" ref="I39:I47" si="4">AVERAGE(G39:H39)</f>
        <v>145</v>
      </c>
    </row>
    <row r="40" spans="1:9" x14ac:dyDescent="0.25">
      <c r="A40" t="s">
        <v>72</v>
      </c>
      <c r="B40" s="12" t="s">
        <v>73</v>
      </c>
      <c r="C40" s="12" t="s">
        <v>40</v>
      </c>
      <c r="D40" s="14">
        <v>30</v>
      </c>
      <c r="E40" s="7">
        <v>4</v>
      </c>
      <c r="F40" s="28">
        <v>10.55</v>
      </c>
      <c r="G40" s="7">
        <v>50</v>
      </c>
      <c r="H40" s="7">
        <v>35</v>
      </c>
      <c r="I40" s="8">
        <f t="shared" si="4"/>
        <v>42.5</v>
      </c>
    </row>
    <row r="41" spans="1:9" x14ac:dyDescent="0.25">
      <c r="A41" t="s">
        <v>74</v>
      </c>
      <c r="B41" s="15" t="s">
        <v>75</v>
      </c>
      <c r="C41" s="6" t="s">
        <v>14</v>
      </c>
      <c r="D41" s="6">
        <v>2</v>
      </c>
      <c r="E41" s="7"/>
      <c r="F41" s="28"/>
      <c r="G41" s="7">
        <v>450</v>
      </c>
      <c r="H41" s="7">
        <v>190</v>
      </c>
      <c r="I41" s="8">
        <f t="shared" si="4"/>
        <v>320</v>
      </c>
    </row>
    <row r="42" spans="1:9" x14ac:dyDescent="0.25">
      <c r="B42" s="6" t="s">
        <v>77</v>
      </c>
      <c r="C42" s="6" t="s">
        <v>14</v>
      </c>
      <c r="D42" s="6">
        <v>2</v>
      </c>
      <c r="E42" s="7"/>
      <c r="F42" s="28"/>
      <c r="G42" s="7">
        <v>950</v>
      </c>
      <c r="H42" s="7">
        <v>260</v>
      </c>
      <c r="I42" s="8">
        <f t="shared" si="4"/>
        <v>605</v>
      </c>
    </row>
    <row r="43" spans="1:9" x14ac:dyDescent="0.25">
      <c r="B43" s="6" t="s">
        <v>79</v>
      </c>
      <c r="C43" s="6" t="s">
        <v>14</v>
      </c>
      <c r="D43" s="6">
        <v>2</v>
      </c>
      <c r="E43" s="7"/>
      <c r="F43" s="28"/>
      <c r="G43" s="7">
        <v>1250</v>
      </c>
      <c r="H43" s="7">
        <v>330</v>
      </c>
      <c r="I43" s="8">
        <f t="shared" si="4"/>
        <v>790</v>
      </c>
    </row>
    <row r="44" spans="1:9" x14ac:dyDescent="0.25">
      <c r="B44" s="6" t="s">
        <v>81</v>
      </c>
      <c r="C44" s="6" t="s">
        <v>14</v>
      </c>
      <c r="D44" s="6">
        <v>2</v>
      </c>
      <c r="E44" s="7"/>
      <c r="F44" s="28"/>
      <c r="G44" s="7">
        <v>150</v>
      </c>
      <c r="H44" s="7">
        <v>30</v>
      </c>
      <c r="I44" s="8">
        <f t="shared" si="4"/>
        <v>90</v>
      </c>
    </row>
    <row r="45" spans="1:9" x14ac:dyDescent="0.25">
      <c r="B45" s="6" t="s">
        <v>83</v>
      </c>
      <c r="C45" s="6" t="s">
        <v>14</v>
      </c>
      <c r="D45" s="6">
        <v>2</v>
      </c>
      <c r="E45" s="7"/>
      <c r="F45" s="28"/>
      <c r="G45" s="7">
        <v>300</v>
      </c>
      <c r="H45" s="7">
        <v>105</v>
      </c>
      <c r="I45" s="8">
        <f t="shared" si="4"/>
        <v>202.5</v>
      </c>
    </row>
    <row r="46" spans="1:9" x14ac:dyDescent="0.25">
      <c r="B46" s="6" t="s">
        <v>85</v>
      </c>
      <c r="C46" s="6" t="s">
        <v>14</v>
      </c>
      <c r="D46" s="6">
        <v>2</v>
      </c>
      <c r="E46" s="7"/>
      <c r="F46" s="28"/>
      <c r="G46" s="7">
        <v>150</v>
      </c>
      <c r="H46" s="7">
        <v>55</v>
      </c>
      <c r="I46" s="8">
        <f t="shared" si="4"/>
        <v>102.5</v>
      </c>
    </row>
    <row r="47" spans="1:9" x14ac:dyDescent="0.25">
      <c r="B47" s="6" t="s">
        <v>87</v>
      </c>
      <c r="C47" s="6" t="s">
        <v>14</v>
      </c>
      <c r="D47" s="6">
        <v>2</v>
      </c>
      <c r="E47" s="7"/>
      <c r="F47" s="28"/>
      <c r="G47" s="7">
        <v>150</v>
      </c>
      <c r="H47" s="7">
        <v>65</v>
      </c>
      <c r="I47" s="8">
        <f t="shared" si="4"/>
        <v>107.5</v>
      </c>
    </row>
    <row r="48" spans="1:9" ht="30" x14ac:dyDescent="0.25">
      <c r="B48" s="34" t="s">
        <v>88</v>
      </c>
      <c r="C48" s="35"/>
      <c r="D48" s="35"/>
      <c r="E48" s="36"/>
      <c r="F48" s="37">
        <v>513.95000000000005</v>
      </c>
      <c r="G48" s="7"/>
      <c r="H48" s="7"/>
      <c r="I48" s="6"/>
    </row>
    <row r="49" spans="2:6" x14ac:dyDescent="0.25">
      <c r="B49" s="13"/>
      <c r="C49" s="13"/>
      <c r="D49" s="13"/>
      <c r="E49" s="16"/>
    </row>
    <row r="51" spans="2:6" x14ac:dyDescent="0.25">
      <c r="B51" s="17" t="s">
        <v>89</v>
      </c>
      <c r="C51" s="18">
        <f>SUM(C52:C55)</f>
        <v>0.23649999999999999</v>
      </c>
      <c r="D51" s="6"/>
    </row>
    <row r="52" spans="2:6" x14ac:dyDescent="0.25">
      <c r="B52" s="6" t="s">
        <v>90</v>
      </c>
      <c r="C52" s="19">
        <v>0.02</v>
      </c>
      <c r="D52" s="6"/>
      <c r="F52" t="s">
        <v>105</v>
      </c>
    </row>
    <row r="53" spans="2:6" x14ac:dyDescent="0.25">
      <c r="B53" s="6" t="s">
        <v>91</v>
      </c>
      <c r="C53" s="19">
        <v>0.1</v>
      </c>
      <c r="D53" s="6"/>
      <c r="F53" t="s">
        <v>106</v>
      </c>
    </row>
    <row r="54" spans="2:6" x14ac:dyDescent="0.25">
      <c r="B54" s="6" t="s">
        <v>92</v>
      </c>
      <c r="C54" s="19">
        <f>0.03+0.0065</f>
        <v>3.6499999999999998E-2</v>
      </c>
      <c r="D54" s="6"/>
      <c r="F54" s="38" t="s">
        <v>107</v>
      </c>
    </row>
    <row r="55" spans="2:6" x14ac:dyDescent="0.25">
      <c r="B55" s="6" t="s">
        <v>93</v>
      </c>
      <c r="C55" s="19">
        <v>0.08</v>
      </c>
      <c r="D55" s="6"/>
    </row>
    <row r="56" spans="2:6" x14ac:dyDescent="0.25">
      <c r="F56" t="s">
        <v>108</v>
      </c>
    </row>
    <row r="57" spans="2:6" x14ac:dyDescent="0.25">
      <c r="B57" s="39" t="s">
        <v>109</v>
      </c>
      <c r="C57" s="40"/>
      <c r="D57" s="13"/>
      <c r="E57" s="13"/>
      <c r="F57" t="s">
        <v>110</v>
      </c>
    </row>
    <row r="58" spans="2:6" x14ac:dyDescent="0.25">
      <c r="B58" s="41" t="s">
        <v>111</v>
      </c>
      <c r="C58" s="42" t="s">
        <v>112</v>
      </c>
      <c r="D58" s="13"/>
      <c r="E58" s="13"/>
      <c r="F58" t="s">
        <v>113</v>
      </c>
    </row>
    <row r="59" spans="2:6" ht="20.100000000000001" customHeight="1" x14ac:dyDescent="0.25">
      <c r="B59" s="43" t="s">
        <v>114</v>
      </c>
      <c r="C59" s="4" t="s">
        <v>97</v>
      </c>
      <c r="D59" s="13"/>
      <c r="E59" s="13"/>
      <c r="F59" t="s">
        <v>115</v>
      </c>
    </row>
    <row r="60" spans="2:6" ht="20.100000000000001" customHeight="1" x14ac:dyDescent="0.25">
      <c r="B60" s="43" t="s">
        <v>116</v>
      </c>
      <c r="C60" s="4" t="s">
        <v>98</v>
      </c>
      <c r="D60" s="13"/>
      <c r="E60" s="13"/>
    </row>
    <row r="61" spans="2:6" ht="20.100000000000001" customHeight="1" x14ac:dyDescent="0.25">
      <c r="B61" s="44" t="s">
        <v>117</v>
      </c>
      <c r="C61" s="4" t="s">
        <v>99</v>
      </c>
      <c r="D61" s="13"/>
      <c r="E61" s="13"/>
      <c r="F61" t="s">
        <v>118</v>
      </c>
    </row>
    <row r="62" spans="2:6" x14ac:dyDescent="0.25">
      <c r="B62" s="6" t="s">
        <v>119</v>
      </c>
      <c r="C62" s="4" t="s">
        <v>100</v>
      </c>
      <c r="F62" t="s">
        <v>120</v>
      </c>
    </row>
    <row r="63" spans="2:6" x14ac:dyDescent="0.25">
      <c r="C63" s="6"/>
      <c r="F63" t="s">
        <v>121</v>
      </c>
    </row>
    <row r="64" spans="2:6" x14ac:dyDescent="0.25">
      <c r="F64" t="s">
        <v>122</v>
      </c>
    </row>
  </sheetData>
  <mergeCells count="2">
    <mergeCell ref="B2:E2"/>
    <mergeCell ref="B3:E3"/>
  </mergeCells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28515625"/>
  </cols>
  <sheetData/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M26"/>
  <sheetViews>
    <sheetView zoomScaleNormal="100" workbookViewId="0">
      <selection activeCell="E34" sqref="E34"/>
    </sheetView>
  </sheetViews>
  <sheetFormatPr defaultRowHeight="15" x14ac:dyDescent="0.25"/>
  <cols>
    <col min="1" max="3" width="8.28515625"/>
    <col min="4" max="4" width="13.140625" style="45"/>
    <col min="5" max="5" width="46.5703125"/>
    <col min="6" max="1025" width="8.28515625"/>
  </cols>
  <sheetData>
    <row r="1" spans="3:13" x14ac:dyDescent="0.25">
      <c r="D1"/>
    </row>
    <row r="2" spans="3:13" x14ac:dyDescent="0.25">
      <c r="D2"/>
    </row>
    <row r="3" spans="3:13" x14ac:dyDescent="0.25">
      <c r="D3"/>
    </row>
    <row r="4" spans="3:13" x14ac:dyDescent="0.25">
      <c r="D4"/>
    </row>
    <row r="5" spans="3:13" x14ac:dyDescent="0.25">
      <c r="C5" s="1" t="s">
        <v>123</v>
      </c>
      <c r="D5" s="1"/>
      <c r="E5" s="1"/>
      <c r="F5" s="1"/>
      <c r="G5" s="1"/>
      <c r="H5" s="1"/>
      <c r="I5" s="1"/>
      <c r="J5" s="1"/>
      <c r="K5" s="1"/>
      <c r="L5" s="1"/>
      <c r="M5" s="1"/>
    </row>
    <row r="6" spans="3:13" x14ac:dyDescent="0.25">
      <c r="D6"/>
    </row>
    <row r="7" spans="3:13" x14ac:dyDescent="0.25">
      <c r="D7"/>
    </row>
    <row r="8" spans="3:13" x14ac:dyDescent="0.25">
      <c r="D8"/>
      <c r="F8" s="46"/>
      <c r="G8" s="47" t="s">
        <v>124</v>
      </c>
      <c r="H8" s="48"/>
      <c r="I8" s="48"/>
      <c r="J8" s="48"/>
      <c r="K8" s="48"/>
      <c r="L8" s="48"/>
      <c r="M8" s="49"/>
    </row>
    <row r="9" spans="3:13" x14ac:dyDescent="0.25">
      <c r="C9" s="6"/>
      <c r="D9" s="50" t="s">
        <v>125</v>
      </c>
      <c r="E9" s="51" t="s">
        <v>126</v>
      </c>
      <c r="F9" t="s">
        <v>127</v>
      </c>
      <c r="G9" t="s">
        <v>128</v>
      </c>
      <c r="H9" t="s">
        <v>129</v>
      </c>
      <c r="I9" t="s">
        <v>130</v>
      </c>
      <c r="J9" t="s">
        <v>131</v>
      </c>
      <c r="K9" t="s">
        <v>132</v>
      </c>
      <c r="L9" t="s">
        <v>133</v>
      </c>
      <c r="M9" s="52" t="s">
        <v>134</v>
      </c>
    </row>
    <row r="10" spans="3:13" x14ac:dyDescent="0.25">
      <c r="C10" s="6" t="s">
        <v>135</v>
      </c>
      <c r="D10" s="50">
        <v>10</v>
      </c>
      <c r="E10" t="s">
        <v>136</v>
      </c>
      <c r="F10" s="53">
        <v>10</v>
      </c>
      <c r="G10" s="6"/>
      <c r="H10" s="6"/>
      <c r="I10" s="6"/>
      <c r="J10" s="6"/>
      <c r="K10" s="6"/>
      <c r="L10" s="6"/>
      <c r="M10" s="6">
        <f t="shared" ref="M10:M23" si="0">SUM(F10:L10)</f>
        <v>10</v>
      </c>
    </row>
    <row r="11" spans="3:13" x14ac:dyDescent="0.25">
      <c r="C11" s="6" t="s">
        <v>135</v>
      </c>
      <c r="D11" s="50" t="s">
        <v>137</v>
      </c>
      <c r="E11" t="s">
        <v>138</v>
      </c>
      <c r="F11" s="6"/>
      <c r="G11" s="6"/>
      <c r="H11" s="6"/>
      <c r="I11" s="6">
        <v>0</v>
      </c>
      <c r="J11" s="6">
        <v>0</v>
      </c>
      <c r="K11" s="6"/>
      <c r="L11" s="6">
        <v>0</v>
      </c>
      <c r="M11" s="6">
        <f t="shared" si="0"/>
        <v>0</v>
      </c>
    </row>
    <row r="12" spans="3:13" x14ac:dyDescent="0.25">
      <c r="C12" s="6" t="s">
        <v>135</v>
      </c>
      <c r="D12" s="50">
        <v>8</v>
      </c>
      <c r="E12" t="s">
        <v>139</v>
      </c>
      <c r="F12" s="6"/>
      <c r="G12" s="53">
        <v>8</v>
      </c>
      <c r="H12" s="6">
        <v>8</v>
      </c>
      <c r="I12" s="6">
        <v>8</v>
      </c>
      <c r="J12" s="6">
        <v>8</v>
      </c>
      <c r="K12" s="6">
        <v>8</v>
      </c>
      <c r="L12" s="6">
        <v>8</v>
      </c>
      <c r="M12" s="6">
        <f t="shared" si="0"/>
        <v>48</v>
      </c>
    </row>
    <row r="13" spans="3:13" x14ac:dyDescent="0.25">
      <c r="C13" s="6" t="s">
        <v>135</v>
      </c>
      <c r="D13" s="50">
        <v>8</v>
      </c>
      <c r="E13" t="s">
        <v>140</v>
      </c>
      <c r="F13" s="6"/>
      <c r="G13" s="53">
        <v>8</v>
      </c>
      <c r="H13" s="6"/>
      <c r="I13" s="6"/>
      <c r="J13" s="6">
        <v>8</v>
      </c>
      <c r="K13" s="6"/>
      <c r="L13" s="6"/>
      <c r="M13" s="6">
        <f t="shared" si="0"/>
        <v>16</v>
      </c>
    </row>
    <row r="14" spans="3:13" x14ac:dyDescent="0.25">
      <c r="C14" s="6" t="s">
        <v>135</v>
      </c>
      <c r="D14" s="50">
        <v>2</v>
      </c>
      <c r="E14" t="s">
        <v>141</v>
      </c>
      <c r="F14" s="6"/>
      <c r="G14" s="53">
        <v>2</v>
      </c>
      <c r="H14" s="6">
        <v>2</v>
      </c>
      <c r="I14" s="6">
        <v>2</v>
      </c>
      <c r="J14" s="6">
        <v>2</v>
      </c>
      <c r="K14" s="6">
        <v>2</v>
      </c>
      <c r="L14" s="6"/>
      <c r="M14" s="6">
        <f t="shared" si="0"/>
        <v>10</v>
      </c>
    </row>
    <row r="15" spans="3:13" x14ac:dyDescent="0.25">
      <c r="C15" s="6" t="s">
        <v>135</v>
      </c>
      <c r="D15" s="50">
        <v>2</v>
      </c>
      <c r="E15" t="s">
        <v>142</v>
      </c>
      <c r="F15" s="6"/>
      <c r="G15" s="53">
        <v>2</v>
      </c>
      <c r="H15" s="6">
        <v>2</v>
      </c>
      <c r="I15" s="6">
        <v>2</v>
      </c>
      <c r="J15" s="6">
        <v>2</v>
      </c>
      <c r="K15" s="6">
        <v>2</v>
      </c>
      <c r="L15" s="6"/>
      <c r="M15" s="6">
        <f t="shared" si="0"/>
        <v>10</v>
      </c>
    </row>
    <row r="16" spans="3:13" x14ac:dyDescent="0.25">
      <c r="C16" s="6" t="s">
        <v>135</v>
      </c>
      <c r="D16" s="50">
        <v>2</v>
      </c>
      <c r="E16" t="s">
        <v>143</v>
      </c>
      <c r="F16" s="6"/>
      <c r="G16" s="53">
        <v>2</v>
      </c>
      <c r="H16" s="6">
        <v>2</v>
      </c>
      <c r="I16" s="6">
        <v>2</v>
      </c>
      <c r="J16" s="6">
        <v>2</v>
      </c>
      <c r="K16" s="6">
        <v>2</v>
      </c>
      <c r="L16" s="6"/>
      <c r="M16" s="6">
        <f t="shared" si="0"/>
        <v>10</v>
      </c>
    </row>
    <row r="17" spans="3:13" x14ac:dyDescent="0.25">
      <c r="C17" s="6" t="s">
        <v>135</v>
      </c>
      <c r="D17" s="50">
        <v>2</v>
      </c>
      <c r="E17" t="s">
        <v>144</v>
      </c>
      <c r="F17" s="6"/>
      <c r="G17" s="53">
        <v>2</v>
      </c>
      <c r="H17" s="6"/>
      <c r="I17" s="6"/>
      <c r="J17" s="6"/>
      <c r="K17" s="6"/>
      <c r="L17" s="6"/>
      <c r="M17" s="6">
        <f t="shared" si="0"/>
        <v>2</v>
      </c>
    </row>
    <row r="18" spans="3:13" x14ac:dyDescent="0.25">
      <c r="C18" s="6" t="s">
        <v>135</v>
      </c>
      <c r="D18" s="50">
        <v>4</v>
      </c>
      <c r="E18" t="s">
        <v>145</v>
      </c>
      <c r="F18" s="6"/>
      <c r="G18" s="6"/>
      <c r="H18" s="6">
        <v>4</v>
      </c>
      <c r="I18" s="6">
        <v>4</v>
      </c>
      <c r="J18" s="6">
        <v>4</v>
      </c>
      <c r="K18" s="6">
        <v>4</v>
      </c>
      <c r="L18" s="6"/>
      <c r="M18" s="6">
        <f t="shared" si="0"/>
        <v>16</v>
      </c>
    </row>
    <row r="19" spans="3:13" x14ac:dyDescent="0.25">
      <c r="C19" s="6" t="s">
        <v>135</v>
      </c>
      <c r="D19" s="50">
        <v>6</v>
      </c>
      <c r="E19" t="s">
        <v>146</v>
      </c>
      <c r="F19" s="6"/>
      <c r="G19" s="53">
        <v>6</v>
      </c>
      <c r="H19" s="6"/>
      <c r="I19" s="6"/>
      <c r="J19" s="6"/>
      <c r="K19" s="6"/>
      <c r="L19" s="6"/>
      <c r="M19" s="6">
        <f t="shared" si="0"/>
        <v>6</v>
      </c>
    </row>
    <row r="20" spans="3:13" x14ac:dyDescent="0.25">
      <c r="C20" s="6" t="s">
        <v>135</v>
      </c>
      <c r="D20" s="50">
        <v>4</v>
      </c>
      <c r="E20" t="s">
        <v>147</v>
      </c>
      <c r="F20" s="6"/>
      <c r="G20" s="53">
        <v>4</v>
      </c>
      <c r="H20" s="6">
        <v>4</v>
      </c>
      <c r="I20" s="6">
        <v>4</v>
      </c>
      <c r="J20" s="6">
        <v>4</v>
      </c>
      <c r="K20" s="6">
        <v>4</v>
      </c>
      <c r="L20" s="6"/>
      <c r="M20" s="6">
        <f t="shared" si="0"/>
        <v>20</v>
      </c>
    </row>
    <row r="21" spans="3:13" x14ac:dyDescent="0.25">
      <c r="C21" s="6" t="s">
        <v>135</v>
      </c>
      <c r="D21" s="50">
        <v>0</v>
      </c>
      <c r="E21" t="s">
        <v>148</v>
      </c>
      <c r="F21" s="6"/>
      <c r="G21" s="6"/>
      <c r="H21" s="6">
        <v>0</v>
      </c>
      <c r="I21" s="6"/>
      <c r="J21" s="6"/>
      <c r="K21" s="6"/>
      <c r="L21" s="6"/>
      <c r="M21" s="6">
        <f t="shared" si="0"/>
        <v>0</v>
      </c>
    </row>
    <row r="22" spans="3:13" x14ac:dyDescent="0.25">
      <c r="C22" s="6" t="s">
        <v>135</v>
      </c>
      <c r="D22" s="50">
        <v>22</v>
      </c>
      <c r="E22" t="s">
        <v>149</v>
      </c>
      <c r="F22" s="6"/>
      <c r="G22" s="6"/>
      <c r="H22" s="6"/>
      <c r="I22" s="6"/>
      <c r="J22" s="6"/>
      <c r="K22" s="6">
        <v>22</v>
      </c>
      <c r="L22" s="6"/>
      <c r="M22" s="6">
        <f t="shared" si="0"/>
        <v>22</v>
      </c>
    </row>
    <row r="23" spans="3:13" x14ac:dyDescent="0.25">
      <c r="C23" s="6" t="s">
        <v>150</v>
      </c>
      <c r="D23" s="50">
        <v>15</v>
      </c>
      <c r="E23" t="s">
        <v>151</v>
      </c>
      <c r="F23" s="6"/>
      <c r="G23" s="53">
        <v>15</v>
      </c>
      <c r="H23" s="6"/>
      <c r="I23" s="6"/>
      <c r="J23" s="6"/>
      <c r="K23" s="6"/>
      <c r="L23" s="6"/>
      <c r="M23" s="6">
        <f t="shared" si="0"/>
        <v>15</v>
      </c>
    </row>
    <row r="24" spans="3:13" x14ac:dyDescent="0.25">
      <c r="E24" s="54" t="s">
        <v>152</v>
      </c>
      <c r="F24" s="55">
        <f t="shared" ref="F24:M24" si="1">SUM(F10:F23)</f>
        <v>10</v>
      </c>
      <c r="G24" s="56">
        <f t="shared" si="1"/>
        <v>49</v>
      </c>
      <c r="H24" s="56">
        <f t="shared" si="1"/>
        <v>22</v>
      </c>
      <c r="I24" s="56">
        <f t="shared" si="1"/>
        <v>22</v>
      </c>
      <c r="J24" s="56">
        <f t="shared" si="1"/>
        <v>30</v>
      </c>
      <c r="K24" s="56">
        <f t="shared" si="1"/>
        <v>44</v>
      </c>
      <c r="L24" s="56">
        <f t="shared" si="1"/>
        <v>8</v>
      </c>
      <c r="M24" s="56">
        <f t="shared" si="1"/>
        <v>185</v>
      </c>
    </row>
    <row r="26" spans="3:13" x14ac:dyDescent="0.25">
      <c r="E26" t="s">
        <v>153</v>
      </c>
    </row>
  </sheetData>
  <mergeCells count="1">
    <mergeCell ref="C5:M5"/>
  </mergeCells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4</vt:i4>
      </vt:variant>
    </vt:vector>
  </HeadingPairs>
  <TitlesOfParts>
    <vt:vector size="4" baseType="lpstr">
      <vt:lpstr>planilha da licitação</vt:lpstr>
      <vt:lpstr>planilha formação de preço</vt:lpstr>
      <vt:lpstr>Plan3</vt:lpstr>
      <vt:lpstr>Plan2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scheyla</dc:creator>
  <cp:lastModifiedBy>Francieli Anzilieiro</cp:lastModifiedBy>
  <cp:revision>2</cp:revision>
  <cp:lastPrinted>2017-09-13T13:56:10Z</cp:lastPrinted>
  <dcterms:created xsi:type="dcterms:W3CDTF">2017-04-24T16:57:02Z</dcterms:created>
  <dcterms:modified xsi:type="dcterms:W3CDTF">2017-09-13T13:57:48Z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